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Cloud\Box\BACWA FY2017-present\COLLABORATIVES\BACC\BACC FY26-27\Bid Submittal\08-2026 Hydroflusilicic Acid\"/>
    </mc:Choice>
  </mc:AlternateContent>
  <xr:revisionPtr revIDLastSave="0" documentId="13_ncr:1_{A9F3D88D-6442-4329-AC6A-7515FC3C4382}" xr6:coauthVersionLast="47" xr6:coauthVersionMax="47" xr10:uidLastSave="{00000000-0000-0000-0000-000000000000}"/>
  <bookViews>
    <workbookView xWindow="-108" yWindow="-108" windowWidth="23256" windowHeight="12456" xr2:uid="{00000000-000D-0000-FFFF-FFFF00000000}"/>
  </bookViews>
  <sheets>
    <sheet name="2026" sheetId="17" r:id="rId1"/>
    <sheet name="Bid Review" sheetId="8" r:id="rId2"/>
    <sheet name="2025" sheetId="16" r:id="rId3"/>
    <sheet name="2024" sheetId="14" r:id="rId4"/>
    <sheet name="2023" sheetId="15" r:id="rId5"/>
    <sheet name="2022" sheetId="13" r:id="rId6"/>
    <sheet name="2019 Final" sheetId="9" r:id="rId7"/>
    <sheet name="2019" sheetId="5" r:id="rId8"/>
    <sheet name="Sheet2" sheetId="12" r:id="rId9"/>
    <sheet name="2018" sheetId="10" r:id="rId10"/>
    <sheet name="2017" sheetId="7" r:id="rId11"/>
    <sheet name="Historical" sheetId="11"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8" i="17" l="1"/>
  <c r="I19" i="17"/>
  <c r="D19" i="17"/>
  <c r="E19" i="17"/>
  <c r="F19" i="17"/>
  <c r="G19" i="17"/>
  <c r="H19" i="17"/>
  <c r="D18" i="17"/>
  <c r="E18" i="17"/>
  <c r="F18" i="17"/>
  <c r="G18" i="17"/>
  <c r="H18" i="17"/>
  <c r="C19" i="17"/>
  <c r="C18" i="17"/>
  <c r="D21" i="16"/>
  <c r="E21" i="16"/>
  <c r="F21" i="16"/>
  <c r="G21" i="16"/>
  <c r="C21" i="16"/>
  <c r="H21" i="16" s="1"/>
  <c r="D20" i="16"/>
  <c r="E20" i="16"/>
  <c r="F20" i="16"/>
  <c r="G20" i="16"/>
  <c r="C20" i="16"/>
  <c r="H23" i="15"/>
  <c r="G23" i="15"/>
  <c r="F23" i="15"/>
  <c r="E23" i="15"/>
  <c r="D23" i="15"/>
  <c r="C23" i="15"/>
  <c r="H22" i="15"/>
  <c r="G22" i="15"/>
  <c r="F22" i="15"/>
  <c r="E22" i="15"/>
  <c r="D22" i="15"/>
  <c r="C22" i="15"/>
  <c r="D22" i="14"/>
  <c r="E22" i="14"/>
  <c r="F22" i="14"/>
  <c r="G22" i="14"/>
  <c r="C22" i="14"/>
  <c r="D21" i="14"/>
  <c r="E21" i="14"/>
  <c r="F21" i="14"/>
  <c r="G21" i="14"/>
  <c r="C21" i="14"/>
  <c r="E25" i="13"/>
  <c r="I26" i="13"/>
  <c r="D27" i="13"/>
  <c r="E27" i="13"/>
  <c r="F27" i="13"/>
  <c r="I27" i="13" s="1"/>
  <c r="G27" i="13"/>
  <c r="H27" i="13"/>
  <c r="C27" i="13"/>
  <c r="D26" i="13"/>
  <c r="E26" i="13"/>
  <c r="F26" i="13"/>
  <c r="G26" i="13"/>
  <c r="H26" i="13"/>
  <c r="C26" i="13"/>
  <c r="F30" i="9"/>
  <c r="E30" i="9"/>
  <c r="D30" i="9"/>
  <c r="C30" i="9"/>
  <c r="B30" i="9"/>
  <c r="F23" i="9"/>
  <c r="E23" i="9"/>
  <c r="D23" i="9"/>
  <c r="C23" i="9"/>
  <c r="G23" i="9" s="1"/>
  <c r="B23" i="9"/>
  <c r="F22" i="9"/>
  <c r="E22" i="9"/>
  <c r="D22" i="9"/>
  <c r="G22" i="9" s="1"/>
  <c r="C22" i="9"/>
  <c r="B22" i="9"/>
  <c r="F21" i="9"/>
  <c r="E21" i="9"/>
  <c r="G21" i="9" s="1"/>
  <c r="D21" i="9"/>
  <c r="C21" i="9"/>
  <c r="B21" i="9"/>
  <c r="H20" i="16" l="1"/>
  <c r="H21" i="14"/>
  <c r="H22" i="14"/>
  <c r="A9" i="8"/>
  <c r="A10" i="8" s="1"/>
  <c r="A11" i="8" s="1"/>
  <c r="A12" i="8" s="1"/>
  <c r="A13" i="8" s="1"/>
  <c r="A14" i="8" s="1"/>
  <c r="A15" i="8" s="1"/>
  <c r="A16" i="8" s="1"/>
  <c r="A17" i="8" s="1"/>
  <c r="A18" i="8" s="1"/>
  <c r="A19" i="8" s="1"/>
  <c r="A20" i="8" s="1"/>
  <c r="A21" i="8" s="1"/>
  <c r="A22" i="8" s="1"/>
  <c r="A23" i="8" s="1"/>
  <c r="B5" i="9" l="1"/>
  <c r="B4" i="9"/>
  <c r="B3" i="9"/>
  <c r="B2" i="9"/>
  <c r="G30" i="10"/>
  <c r="G31" i="10" s="1"/>
  <c r="F30" i="10"/>
  <c r="F31" i="10" s="1"/>
  <c r="E30" i="10"/>
  <c r="E31" i="10" s="1"/>
  <c r="D30" i="10"/>
  <c r="D31" i="10" s="1"/>
  <c r="C30" i="10"/>
  <c r="C31" i="10" s="1"/>
  <c r="B30" i="10"/>
  <c r="B31" i="10" s="1"/>
  <c r="G21" i="10"/>
  <c r="F21" i="10"/>
  <c r="E21" i="10"/>
  <c r="D21" i="10"/>
  <c r="C21" i="10"/>
  <c r="B21" i="10"/>
  <c r="G20" i="10"/>
  <c r="F20" i="10"/>
  <c r="E20" i="10"/>
  <c r="D20" i="10"/>
  <c r="C20" i="10"/>
  <c r="B20" i="10"/>
  <c r="H19" i="10"/>
  <c r="H21" i="10" l="1"/>
  <c r="H20" i="10"/>
  <c r="F31" i="9"/>
  <c r="E31" i="9"/>
  <c r="D31" i="9"/>
  <c r="C31" i="9"/>
  <c r="B31" i="9"/>
  <c r="M9" i="7" l="1"/>
  <c r="K9" i="7"/>
  <c r="I9" i="7"/>
  <c r="G9" i="7"/>
  <c r="E9" i="7"/>
  <c r="C9" i="7"/>
  <c r="M7" i="7"/>
  <c r="K7" i="7"/>
  <c r="I7" i="7"/>
  <c r="G7" i="7"/>
  <c r="E7" i="7"/>
  <c r="C7" i="7"/>
  <c r="M6" i="7"/>
  <c r="K6" i="7"/>
  <c r="I6" i="7"/>
  <c r="G6" i="7"/>
  <c r="E6" i="7"/>
  <c r="C6" i="7"/>
  <c r="N6" i="7" l="1"/>
  <c r="N9" i="7"/>
  <c r="N7" i="7"/>
  <c r="F12" i="5" l="1"/>
  <c r="E12" i="5"/>
  <c r="D12" i="5"/>
  <c r="C12" i="5"/>
  <c r="B1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Gemma Lathi</author>
    <author>tc={58827AA2-DC1F-4166-A2E1-4FFBA533E568}</author>
  </authors>
  <commentList>
    <comment ref="C13" authorId="0" shapeId="0" xr:uid="{00000000-0006-0000-0500-000001000000}">
      <text>
        <r>
          <rPr>
            <b/>
            <sz val="9"/>
            <color indexed="81"/>
            <rFont val="Tahoma"/>
            <family val="2"/>
          </rPr>
          <t>Gemma Lathi:</t>
        </r>
        <r>
          <rPr>
            <sz val="9"/>
            <color indexed="81"/>
            <rFont val="Tahoma"/>
            <family val="2"/>
          </rPr>
          <t xml:space="preserve">
DSRSD and Pleasanton</t>
        </r>
      </text>
    </comment>
    <comment ref="K13" authorId="1" shapeId="0" xr:uid="{58827AA2-DC1F-4166-A2E1-4FFBA533E568}">
      <text>
        <t>[Threaded comment]
Your version of Excel allows you to read this threaded comment; however, any edits to it will get removed if the file is opened in a newer version of Excel. Learn more: https://go.microsoft.com/fwlink/?linkid=870924
Comment:
    check with Solvay is this is correct</t>
      </text>
    </comment>
  </commentList>
</comments>
</file>

<file path=xl/sharedStrings.xml><?xml version="1.0" encoding="utf-8"?>
<sst xmlns="http://schemas.openxmlformats.org/spreadsheetml/2006/main" count="458" uniqueCount="154">
  <si>
    <t>BAY AREA CHEMICAL CONSORTIUM</t>
  </si>
  <si>
    <t>Name of Bidder</t>
  </si>
  <si>
    <t>All bids submitted are reflected on this bid sheet.</t>
  </si>
  <si>
    <t>Apparent Low Bid</t>
  </si>
  <si>
    <t>Sierra Chemical Co.</t>
  </si>
  <si>
    <t>Univar USA Inc.</t>
  </si>
  <si>
    <t>Open Date: Tuesday, April 10, 2018 at 9:00 a.m. PDT</t>
  </si>
  <si>
    <t>Marin Sonoma Napa</t>
  </si>
  <si>
    <t>North Bay</t>
  </si>
  <si>
    <t>Sacramento</t>
  </si>
  <si>
    <t>South Bay</t>
  </si>
  <si>
    <t>Tri Valley</t>
  </si>
  <si>
    <r>
      <t xml:space="preserve">Supply and Delivery of </t>
    </r>
    <r>
      <rPr>
        <b/>
        <sz val="12"/>
        <color theme="1"/>
        <rFont val="Calibri"/>
        <family val="2"/>
        <scheme val="minor"/>
      </rPr>
      <t>Hydrofluosilicic Acid</t>
    </r>
    <r>
      <rPr>
        <sz val="12"/>
        <color theme="1"/>
        <rFont val="Calibri"/>
        <family val="2"/>
        <scheme val="minor"/>
      </rPr>
      <t xml:space="preserve"> for Fiscal Year 2018/2019</t>
    </r>
  </si>
  <si>
    <t>East Bay</t>
  </si>
  <si>
    <t>Brenntag Pacific, Inc.</t>
  </si>
  <si>
    <t>DuBois Chemicals, Inc.</t>
  </si>
  <si>
    <t>Pencco, Inc.</t>
  </si>
  <si>
    <t>The listing of a bid should not be construed as any  indication that BACC accepts such bid as responsive.</t>
  </si>
  <si>
    <t>Unit price per gallon</t>
  </si>
  <si>
    <t>APPARENT LOW BID</t>
  </si>
  <si>
    <t>DuBois</t>
  </si>
  <si>
    <t>Solvay</t>
  </si>
  <si>
    <t>no bid</t>
  </si>
  <si>
    <t>Hydrofluosilicic Acid</t>
  </si>
  <si>
    <t>Solvay Fluorides, LLC</t>
  </si>
  <si>
    <t>BACC RECOMMENDATION</t>
  </si>
  <si>
    <t>Bids submitted on forms provided</t>
  </si>
  <si>
    <t>Must include a base unit price for each geographic area</t>
  </si>
  <si>
    <t>Additional charges for "short load" deliveries  shown as a standard deviation on bid form</t>
  </si>
  <si>
    <t>References: minimum of 3</t>
  </si>
  <si>
    <t>Product Specification Deviations - if any, proposed specification must be attached</t>
  </si>
  <si>
    <t>Fully Executed Standard Agreement</t>
  </si>
  <si>
    <t xml:space="preserve">Fully Executed Non-Collusion Affidavit </t>
  </si>
  <si>
    <t>Name /Address of chemical manufacturer</t>
  </si>
  <si>
    <t>Product Bulletin and Typical Properties</t>
  </si>
  <si>
    <t>Safety Data Sheet (SDS)</t>
  </si>
  <si>
    <t>Addendum/Addenda Acknowledgement</t>
  </si>
  <si>
    <t>Third Party Hauler? If applicable, name, address, Affidavit signed by Bidder</t>
  </si>
  <si>
    <t>Specific Deviations Noted</t>
  </si>
  <si>
    <t>Total Overall Cost</t>
  </si>
  <si>
    <t>Final Bid Tabulation for Bid No. 08-2017</t>
  </si>
  <si>
    <t>Supply and Delivery of Hydrofluosilicic Acid</t>
  </si>
  <si>
    <t>Open Date: Tuesday, April 4, 2017 at 9:00 a.m. PDT</t>
  </si>
  <si>
    <t>North Bay
Unit Price
Per Gallon</t>
  </si>
  <si>
    <t>East Bay
Unit Price
Per Gallon</t>
  </si>
  <si>
    <t>South Bay
Unit Price
Per Gallon</t>
  </si>
  <si>
    <t>Tri-Valley
Unit Price
Per Gallon</t>
  </si>
  <si>
    <t>Marin-Sonoma-Napa
Unit Price
Per Gallon</t>
  </si>
  <si>
    <t>Sacramento Area
Unit Price
Per Gallon</t>
  </si>
  <si>
    <t>Thatcher Company of CA</t>
  </si>
  <si>
    <t>$1.57
$2.55 Diablo</t>
  </si>
  <si>
    <t>$1.59
$2.55 SCWA</t>
  </si>
  <si>
    <t>*</t>
  </si>
  <si>
    <t>No Bid</t>
  </si>
  <si>
    <t>*Brenntag bid considered irregular - submitted multiple unit prices for North Bay and Sacramento locations.</t>
  </si>
  <si>
    <t>Lowest Overall Responsive Bid</t>
  </si>
  <si>
    <r>
      <t>North Bay Cost Estimated at</t>
    </r>
    <r>
      <rPr>
        <b/>
        <sz val="9"/>
        <color rgb="FFFF0000"/>
        <rFont val="Calibri"/>
        <family val="2"/>
        <scheme val="minor"/>
      </rPr>
      <t xml:space="preserve"> 64,180 Gals</t>
    </r>
  </si>
  <si>
    <r>
      <t xml:space="preserve">East Bay Cost Estimated at </t>
    </r>
    <r>
      <rPr>
        <b/>
        <sz val="9"/>
        <color rgb="FFFF0000"/>
        <rFont val="Calibri"/>
        <family val="2"/>
        <scheme val="minor"/>
      </rPr>
      <t>39,000 Gals</t>
    </r>
  </si>
  <si>
    <r>
      <t xml:space="preserve">South Bay Cost Estimated at </t>
    </r>
    <r>
      <rPr>
        <b/>
        <sz val="9"/>
        <color rgb="FFFF0000"/>
        <rFont val="Calibri"/>
        <family val="2"/>
        <scheme val="minor"/>
      </rPr>
      <t>75,000 Gals</t>
    </r>
  </si>
  <si>
    <r>
      <t xml:space="preserve">Tri-Valley Cost Estimated at </t>
    </r>
    <r>
      <rPr>
        <b/>
        <sz val="9"/>
        <color rgb="FFFF0000"/>
        <rFont val="Calibri"/>
        <family val="2"/>
        <scheme val="minor"/>
      </rPr>
      <t>33,000 Gals</t>
    </r>
  </si>
  <si>
    <r>
      <t xml:space="preserve">Marin-Sonoma-Napa Cost Estimate at </t>
    </r>
    <r>
      <rPr>
        <b/>
        <sz val="9"/>
        <color rgb="FFFF0000"/>
        <rFont val="Calibri"/>
        <family val="2"/>
        <scheme val="minor"/>
      </rPr>
      <t>28,000 Gals</t>
    </r>
  </si>
  <si>
    <r>
      <t xml:space="preserve">Sacramento Area Cost Estimated at </t>
    </r>
    <r>
      <rPr>
        <b/>
        <sz val="9"/>
        <color rgb="FFFF0000"/>
        <rFont val="Calibri"/>
        <family val="2"/>
        <scheme val="minor"/>
      </rPr>
      <t>133,750Gals</t>
    </r>
  </si>
  <si>
    <t>For potable application only: Affidavit of Compliance to AWWA and/or NSF standard or Statement by chemical manufacturer, signed on letterhead attesting to the affidavit's validity or current printout from NSF.org</t>
  </si>
  <si>
    <t>aggregate cost/gal</t>
  </si>
  <si>
    <t>Representative lab analysis of the chemical prepared by reputable outside laboratory or ISO Certified</t>
  </si>
  <si>
    <t>Aggregate Cost Calculation:</t>
  </si>
  <si>
    <t>in gallons</t>
  </si>
  <si>
    <t>Estimated annual quantity</t>
  </si>
  <si>
    <t>Lowest responsive bid</t>
  </si>
  <si>
    <t>lowest aggregate cost/gal</t>
  </si>
  <si>
    <t>Per Section 2.16 Method of Award
Bids may be awarded by the participating BACC agencies to the lowest, responsive, and responsible bidder meeting the specifications for bulk loads for the chemical. The lowest responsive bidder will be determined by multiplying the estimated annual quantity for each participating BACC agency by the bid price for their region, and adding up the aggregate cost to all of the participating agencies in the regions. The single bid that results in the lowest overall cost to the participating agencies as a group will be determined by BACC to be the low bid, assuming the bid is determined by BACC to be complete and in compliance with the bid requirements.</t>
  </si>
  <si>
    <t>Comparison of LOWEST OVERALL RESPONSIVE BID to Previous Year's Awarded Bid</t>
  </si>
  <si>
    <t>2017 Bid Awarded to: Solvay</t>
  </si>
  <si>
    <t>2017 Awarded Unit Price</t>
  </si>
  <si>
    <t>$ Increase/Decrease in 2018</t>
  </si>
  <si>
    <t xml:space="preserve"> % Increase/Decrease in 2018</t>
  </si>
  <si>
    <t>Single Bid Award</t>
  </si>
  <si>
    <r>
      <rPr>
        <b/>
        <sz val="12"/>
        <color theme="1"/>
        <rFont val="Calibri"/>
        <family val="2"/>
        <scheme val="minor"/>
      </rPr>
      <t xml:space="preserve">Final </t>
    </r>
    <r>
      <rPr>
        <sz val="12"/>
        <color theme="1"/>
        <rFont val="Calibri"/>
        <family val="2"/>
        <scheme val="minor"/>
      </rPr>
      <t xml:space="preserve">Bid Tabulation for </t>
    </r>
    <r>
      <rPr>
        <b/>
        <sz val="12"/>
        <color theme="1"/>
        <rFont val="Calibri"/>
        <family val="2"/>
        <scheme val="minor"/>
      </rPr>
      <t>Bid No. 08-2018</t>
    </r>
  </si>
  <si>
    <t xml:space="preserve">Preliminary Bid Tabulation for </t>
  </si>
  <si>
    <r>
      <t xml:space="preserve">Supply and Delivery of </t>
    </r>
    <r>
      <rPr>
        <b/>
        <sz val="12"/>
        <color theme="1"/>
        <rFont val="Calibri"/>
        <family val="2"/>
        <scheme val="minor"/>
      </rPr>
      <t/>
    </r>
  </si>
  <si>
    <t>for the period</t>
  </si>
  <si>
    <t>FYE 2019/2020</t>
  </si>
  <si>
    <t>Bid Open Date</t>
  </si>
  <si>
    <t>Tuesday, April 2, 2019 at 9:00 PDT</t>
  </si>
  <si>
    <t>Bid No. 08-2019</t>
  </si>
  <si>
    <t xml:space="preserve">Final Bid Tabulation for </t>
  </si>
  <si>
    <t>N/A</t>
  </si>
  <si>
    <t>2018 Bid Awarded to: Solvay</t>
  </si>
  <si>
    <t>2018 Awarded Unit Price</t>
  </si>
  <si>
    <t>$ Increase/Decrease in 2019</t>
  </si>
  <si>
    <t xml:space="preserve"> % Increase/Decrease in 2019</t>
  </si>
  <si>
    <t>Addenda Issued</t>
  </si>
  <si>
    <t>One (1) dated March 18, 2019</t>
  </si>
  <si>
    <r>
      <t xml:space="preserve">Per Section 2.16 Method of Award
Bids may be awarded by the participating BACC agencies to the lowest, responsive, and responsible bidder meeting the specifications for bulk loads for the chemical. The lowest responsive bidder will be determined by multiplying the estimated annual quantity for each participating BACC agency by the bid price for their region, and adding up the aggregate cost to all of the participating agencies in the regions. The </t>
    </r>
    <r>
      <rPr>
        <i/>
        <u/>
        <sz val="10"/>
        <color theme="1"/>
        <rFont val="Calibri"/>
        <family val="2"/>
        <scheme val="minor"/>
      </rPr>
      <t>single bid</t>
    </r>
    <r>
      <rPr>
        <i/>
        <sz val="10"/>
        <color theme="1"/>
        <rFont val="Calibri"/>
        <family val="2"/>
        <scheme val="minor"/>
      </rPr>
      <t xml:space="preserve"> that results in the lowest overall cost to the participating agencies as a group will be determined by BACC to be the low bid, assuming the bid is determined by BACC to be complete and in compliance with the bid requirements.</t>
    </r>
  </si>
  <si>
    <t>Item #</t>
  </si>
  <si>
    <r>
      <t xml:space="preserve">Per Section 2.16 Method of Award
Bids may be awarded by the participating BACC agencies to the lowest, responsive, and responsible bidder meeting the specifications for bulk loads for the chemical. The lowest responsive bidder will be determined by multiplying the estimated annual quantity for each participating BACC agency by the bid price for their region, and adding up the aggregate cost to all of the participating agencies in the regions. The </t>
    </r>
    <r>
      <rPr>
        <b/>
        <i/>
        <u/>
        <sz val="10"/>
        <color theme="1"/>
        <rFont val="Calibri"/>
        <family val="2"/>
        <scheme val="minor"/>
      </rPr>
      <t>single bid</t>
    </r>
    <r>
      <rPr>
        <i/>
        <sz val="10"/>
        <color theme="1"/>
        <rFont val="Calibri"/>
        <family val="2"/>
        <scheme val="minor"/>
      </rPr>
      <t xml:space="preserve"> </t>
    </r>
    <r>
      <rPr>
        <i/>
        <u/>
        <sz val="10"/>
        <color theme="1"/>
        <rFont val="Calibri"/>
        <family val="2"/>
        <scheme val="minor"/>
      </rPr>
      <t>that results in the lowest overall cost to the participating agencies as a group will be determined by BACC to be the low bid</t>
    </r>
    <r>
      <rPr>
        <i/>
        <sz val="10"/>
        <color theme="1"/>
        <rFont val="Calibri"/>
        <family val="2"/>
        <scheme val="minor"/>
      </rPr>
      <t>, assuming the bid is determined by BACC to be complete and in compliance with the bid requirements.</t>
    </r>
  </si>
  <si>
    <t>TOTAL OVERALL</t>
  </si>
  <si>
    <t>LOWEST OVERALL COST</t>
  </si>
  <si>
    <t>`</t>
  </si>
  <si>
    <t>SINGLE BID AWARD</t>
  </si>
  <si>
    <t>Hydrofluosilicic Acid (Fluoride)</t>
  </si>
  <si>
    <t>per gallon</t>
  </si>
  <si>
    <t>Thatcher</t>
  </si>
  <si>
    <t>Brenntag Pacific</t>
  </si>
  <si>
    <t>Pencco Inc</t>
  </si>
  <si>
    <t>Sierra Chemical</t>
  </si>
  <si>
    <t>DSRSD bid</t>
  </si>
  <si>
    <t>Extension (COVID-19)</t>
  </si>
  <si>
    <t>*Tri-Valley is higher because only DSRSD participates and at a small quantity.</t>
  </si>
  <si>
    <t>Bay Area Clean Water Agencies</t>
  </si>
  <si>
    <t>Issued on 01/27/2022</t>
  </si>
  <si>
    <t>Bid Due on February 24, 2022  4:00 PM (PDT)</t>
  </si>
  <si>
    <t>Exported on 02/24/2022</t>
  </si>
  <si>
    <t>Section</t>
  </si>
  <si>
    <t>Description</t>
  </si>
  <si>
    <t>Unit of Measure</t>
  </si>
  <si>
    <t>gal</t>
  </si>
  <si>
    <t>Univar Solutions USA Inc.</t>
  </si>
  <si>
    <r>
      <t xml:space="preserve">*Highligted bid prices are only to show the </t>
    </r>
    <r>
      <rPr>
        <i/>
        <u/>
        <sz val="10"/>
        <color theme="1"/>
        <rFont val="Calibri"/>
        <family val="2"/>
        <scheme val="minor"/>
      </rPr>
      <t>apparent</t>
    </r>
    <r>
      <rPr>
        <i/>
        <sz val="10"/>
        <color theme="1"/>
        <rFont val="Calibri"/>
        <family val="2"/>
        <scheme val="minor"/>
      </rPr>
      <t xml:space="preserve"> low bid and should not be construed as any indication that BACC has accepted such bid as responsive; see bid review for award recommendation.</t>
    </r>
  </si>
  <si>
    <r>
      <t xml:space="preserve">Per Section 2.16 Method of Award
Bids may be awarded by the participating BACC agencies to the lowest, responsive, and responsible bidder meeting the specifications for bulk loads for the chemical. The lowest responsive bidder will be determined by multiplying the estimated annual quantity for each participating BACC agency by the bid price for their region, and adding up the aggregate cost to all of the participating agencies in the regions. The </t>
    </r>
    <r>
      <rPr>
        <b/>
        <i/>
        <u/>
        <sz val="10"/>
        <color theme="1"/>
        <rFont val="Calibri"/>
        <family val="2"/>
        <scheme val="minor"/>
      </rPr>
      <t>single bid</t>
    </r>
    <r>
      <rPr>
        <b/>
        <i/>
        <sz val="10"/>
        <color theme="1"/>
        <rFont val="Calibri"/>
        <family val="2"/>
        <scheme val="minor"/>
      </rPr>
      <t xml:space="preserve"> </t>
    </r>
    <r>
      <rPr>
        <i/>
        <sz val="10"/>
        <color theme="1"/>
        <rFont val="Calibri"/>
        <family val="2"/>
        <scheme val="minor"/>
      </rPr>
      <t>that results in the lowest overall cost to the participating agencies as a group will be determined by BACC to be the low bid, assuming the bid is determined by BACC to be complete and in compliance with the bid requirements. BACC has the right to delete terms or options from the bid contract documents and reserves the right to reject any and all bids and to waive irregularities of said bids.</t>
    </r>
  </si>
  <si>
    <t xml:space="preserve">Sacramento </t>
  </si>
  <si>
    <t xml:space="preserve">South Bay </t>
  </si>
  <si>
    <t>Hydrofulsilicic Acid 23-24%</t>
  </si>
  <si>
    <t>Total Overall</t>
  </si>
  <si>
    <t>TR International Trading Company</t>
  </si>
  <si>
    <t>Pencco, Inc</t>
  </si>
  <si>
    <t>Thatcher Company of California, Inc.</t>
  </si>
  <si>
    <t>Received by bid deadline above</t>
  </si>
  <si>
    <t>Bid Results for Project 08-2022 HYDROFLUSILICIC ACID</t>
  </si>
  <si>
    <t>Bid Results for Project 08-2023 HYDROFLUSILICIC ACID</t>
  </si>
  <si>
    <t>Bid Due on February 23, 2023  4:00 PM (PDT)</t>
  </si>
  <si>
    <t>Overall cost</t>
  </si>
  <si>
    <t>Overall lowest</t>
  </si>
  <si>
    <t>Bid Results for Project 08-2024 HYDROFLUSILICIC ACID</t>
  </si>
  <si>
    <t>Bid Due on February 22, 2024  4:00 PM (PDT)</t>
  </si>
  <si>
    <t>Univar Solutions USA LLC.</t>
  </si>
  <si>
    <t>Pencco</t>
  </si>
  <si>
    <t>*Pencco clerical error. No bid price change, Pencco entered in the wrong UOM</t>
  </si>
  <si>
    <t>See letter dated 2/28/2024 from Pencco explaining error and outlining prices.</t>
  </si>
  <si>
    <t>Bid Results for Project 08-2025 HYDROFLUSILICIC ACID</t>
  </si>
  <si>
    <t>Bid Due on February 20, 2025  4:00 PM (PDT)</t>
  </si>
  <si>
    <t xml:space="preserve"> Overall lowest</t>
  </si>
  <si>
    <t>Bid Results for Project 08-2026 HYDROFLUSILICIC ACID</t>
  </si>
  <si>
    <t>Bid Due on February 19, 2026  4:00 PM (PDT)</t>
  </si>
  <si>
    <t>Bid Results for 08-2026 HYDROFLUSILICIC ACID</t>
  </si>
  <si>
    <t>Bid Due on February 19, 2026 4 pm</t>
  </si>
  <si>
    <t>Chemical Transfer and Sierra Chemical</t>
  </si>
  <si>
    <t>y</t>
  </si>
  <si>
    <t>n/a</t>
  </si>
  <si>
    <t>none</t>
  </si>
  <si>
    <t>JR Simplot</t>
  </si>
  <si>
    <t xml:space="preserve">none </t>
  </si>
  <si>
    <t>Itafos, ID/CA</t>
  </si>
  <si>
    <t>Lowest Responsive Responsible Bidder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</si>
</sst>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quot;$&quot;#,##0.0000"/>
    <numFmt numFmtId="165" formatCode="&quot;$&quot;#,##0.000"/>
    <numFmt numFmtId="166" formatCode="&quot;$&quot;#,##0.00000"/>
    <numFmt numFmtId="167" formatCode="&quot;$&quot;#,##0.00"/>
    <numFmt numFmtId="168" formatCode="\$#,##0.00"/>
    <numFmt numFmtId="169" formatCode="#,##0.0000"/>
  </numFmts>
  <fonts count="27" x14ac:knownFonts="1">
    <font>
      <sz val="11"/>
      <color theme="1"/>
      <name val="Calibri"/>
      <family val="2"/>
      <scheme val="minor"/>
    </font>
    <font>
      <b/>
      <sz val="11"/>
      <color theme="1"/>
      <name val="Calibri"/>
      <family val="2"/>
      <scheme val="minor"/>
    </font>
    <font>
      <sz val="12"/>
      <color theme="1"/>
      <name val="Calibri"/>
      <family val="2"/>
      <scheme val="minor"/>
    </font>
    <font>
      <b/>
      <sz val="14"/>
      <color theme="1"/>
      <name val="Calibri"/>
      <family val="2"/>
      <scheme val="minor"/>
    </font>
    <font>
      <b/>
      <sz val="12"/>
      <color theme="1"/>
      <name val="Calibri"/>
      <family val="2"/>
      <scheme val="minor"/>
    </font>
    <font>
      <i/>
      <sz val="10"/>
      <color theme="1"/>
      <name val="Calibri"/>
      <family val="2"/>
      <scheme val="minor"/>
    </font>
    <font>
      <sz val="11"/>
      <color theme="1"/>
      <name val="Calibri"/>
      <family val="2"/>
      <scheme val="minor"/>
    </font>
    <font>
      <b/>
      <sz val="11"/>
      <color rgb="FFFF0000"/>
      <name val="Calibri"/>
      <family val="2"/>
      <scheme val="minor"/>
    </font>
    <font>
      <sz val="11"/>
      <color theme="1"/>
      <name val="Calibri"/>
      <family val="2"/>
    </font>
    <font>
      <sz val="9"/>
      <color theme="1"/>
      <name val="Calibri"/>
      <family val="2"/>
      <scheme val="minor"/>
    </font>
    <font>
      <b/>
      <sz val="9"/>
      <color theme="1"/>
      <name val="Calibri"/>
      <family val="2"/>
      <scheme val="minor"/>
    </font>
    <font>
      <b/>
      <sz val="9"/>
      <color rgb="FFFF0000"/>
      <name val="Calibri"/>
      <family val="2"/>
      <scheme val="minor"/>
    </font>
    <font>
      <b/>
      <sz val="11"/>
      <name val="Calibri"/>
      <family val="2"/>
      <scheme val="minor"/>
    </font>
    <font>
      <sz val="8"/>
      <color theme="1"/>
      <name val="Calibri"/>
      <family val="2"/>
      <scheme val="minor"/>
    </font>
    <font>
      <b/>
      <u/>
      <sz val="11"/>
      <color theme="1"/>
      <name val="Calibri"/>
      <family val="2"/>
      <scheme val="minor"/>
    </font>
    <font>
      <b/>
      <i/>
      <sz val="11"/>
      <color rgb="FFFF0000"/>
      <name val="Calibri"/>
      <family val="2"/>
      <scheme val="minor"/>
    </font>
    <font>
      <i/>
      <u/>
      <sz val="10"/>
      <color theme="1"/>
      <name val="Calibri"/>
      <family val="2"/>
      <scheme val="minor"/>
    </font>
    <font>
      <sz val="11"/>
      <color rgb="FFFF0000"/>
      <name val="Calibri"/>
      <family val="2"/>
    </font>
    <font>
      <b/>
      <i/>
      <u/>
      <sz val="10"/>
      <color theme="1"/>
      <name val="Calibri"/>
      <family val="2"/>
      <scheme val="minor"/>
    </font>
    <font>
      <sz val="11"/>
      <name val="Calibri"/>
      <family val="2"/>
    </font>
    <font>
      <sz val="10"/>
      <color theme="1"/>
      <name val="Calibri"/>
      <family val="2"/>
      <scheme val="minor"/>
    </font>
    <font>
      <sz val="9"/>
      <color indexed="81"/>
      <name val="Tahoma"/>
      <family val="2"/>
    </font>
    <font>
      <b/>
      <sz val="9"/>
      <color indexed="81"/>
      <name val="Tahoma"/>
      <family val="2"/>
    </font>
    <font>
      <b/>
      <i/>
      <sz val="10"/>
      <color theme="1"/>
      <name val="Calibri"/>
      <family val="2"/>
      <scheme val="minor"/>
    </font>
    <font>
      <sz val="11"/>
      <name val="Calibri"/>
      <family val="2"/>
      <scheme val="minor"/>
    </font>
    <font>
      <sz val="11"/>
      <color rgb="FFFF0000"/>
      <name val="Calibri"/>
      <family val="2"/>
      <scheme val="minor"/>
    </font>
    <font>
      <sz val="10"/>
      <name val="Calibri"/>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51">
    <border>
      <left/>
      <right/>
      <top/>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indexed="64"/>
      </left>
      <right/>
      <top style="thin">
        <color indexed="64"/>
      </top>
      <bottom style="medium">
        <color theme="2" tint="-0.249977111117893"/>
      </bottom>
      <diagonal/>
    </border>
    <border>
      <left/>
      <right/>
      <top style="thin">
        <color indexed="64"/>
      </top>
      <bottom style="medium">
        <color theme="2" tint="-0.249977111117893"/>
      </bottom>
      <diagonal/>
    </border>
    <border>
      <left/>
      <right style="thin">
        <color indexed="64"/>
      </right>
      <top style="thin">
        <color indexed="64"/>
      </top>
      <bottom style="medium">
        <color theme="2" tint="-0.249977111117893"/>
      </bottom>
      <diagonal/>
    </border>
    <border>
      <left style="thin">
        <color indexed="64"/>
      </left>
      <right style="thin">
        <color indexed="64"/>
      </right>
      <top style="thin">
        <color indexed="64"/>
      </top>
      <bottom style="thin">
        <color indexed="64"/>
      </bottom>
      <diagonal/>
    </border>
    <border>
      <left style="thin">
        <color indexed="64"/>
      </left>
      <right style="thin">
        <color theme="2" tint="-0.249977111117893"/>
      </right>
      <top style="medium">
        <color theme="2" tint="-0.249977111117893"/>
      </top>
      <bottom style="thin">
        <color indexed="64"/>
      </bottom>
      <diagonal/>
    </border>
    <border>
      <left style="thin">
        <color theme="2" tint="-0.249977111117893"/>
      </left>
      <right style="thin">
        <color theme="2" tint="-0.249977111117893"/>
      </right>
      <top style="medium">
        <color theme="2" tint="-0.249977111117893"/>
      </top>
      <bottom style="thin">
        <color indexed="64"/>
      </bottom>
      <diagonal/>
    </border>
    <border>
      <left style="thin">
        <color theme="2" tint="-0.249977111117893"/>
      </left>
      <right style="thin">
        <color indexed="64"/>
      </right>
      <top style="medium">
        <color theme="2" tint="-0.249977111117893"/>
      </top>
      <bottom style="thin">
        <color indexed="64"/>
      </bottom>
      <diagonal/>
    </border>
    <border>
      <left style="thin">
        <color indexed="64"/>
      </left>
      <right style="thin">
        <color indexed="64"/>
      </right>
      <top/>
      <bottom style="thin">
        <color theme="2" tint="-0.249977111117893"/>
      </bottom>
      <diagonal/>
    </border>
    <border>
      <left style="thin">
        <color indexed="64"/>
      </left>
      <right style="thin">
        <color indexed="64"/>
      </right>
      <top style="thin">
        <color theme="2" tint="-0.249977111117893"/>
      </top>
      <bottom style="thin">
        <color theme="2" tint="-0.249977111117893"/>
      </bottom>
      <diagonal/>
    </border>
    <border>
      <left style="thin">
        <color indexed="64"/>
      </left>
      <right style="thin">
        <color indexed="64"/>
      </right>
      <top style="thin">
        <color theme="2" tint="-0.249977111117893"/>
      </top>
      <bottom style="thin">
        <color indexed="64"/>
      </bottom>
      <diagonal/>
    </border>
    <border>
      <left style="thin">
        <color theme="2" tint="-0.249977111117893"/>
      </left>
      <right style="thin">
        <color theme="2" tint="-0.249977111117893"/>
      </right>
      <top style="thin">
        <color theme="2" tint="-0.249977111117893"/>
      </top>
      <bottom style="thin">
        <color indexed="64"/>
      </bottom>
      <diagonal/>
    </border>
    <border>
      <left/>
      <right style="thin">
        <color indexed="64"/>
      </right>
      <top style="thin">
        <color theme="2" tint="-0.249977111117893"/>
      </top>
      <bottom style="thin">
        <color theme="2" tint="-0.249977111117893"/>
      </bottom>
      <diagonal/>
    </border>
    <border>
      <left/>
      <right style="thin">
        <color indexed="64"/>
      </right>
      <top style="thin">
        <color theme="2" tint="-0.249977111117893"/>
      </top>
      <bottom style="thin">
        <color indexed="64"/>
      </bottom>
      <diagonal/>
    </border>
    <border>
      <left style="thin">
        <color theme="2" tint="-0.249977111117893"/>
      </left>
      <right style="thin">
        <color indexed="64"/>
      </right>
      <top style="thin">
        <color theme="2" tint="-0.249977111117893"/>
      </top>
      <bottom style="thin">
        <color theme="2" tint="-0.249977111117893"/>
      </bottom>
      <diagonal/>
    </border>
    <border>
      <left style="thin">
        <color indexed="64"/>
      </left>
      <right style="thin">
        <color indexed="64"/>
      </right>
      <top/>
      <bottom style="thin">
        <color indexed="64"/>
      </bottom>
      <diagonal/>
    </border>
    <border>
      <left style="medium">
        <color theme="2" tint="-0.249977111117893"/>
      </left>
      <right/>
      <top style="medium">
        <color theme="2" tint="-0.249977111117893"/>
      </top>
      <bottom style="medium">
        <color theme="2" tint="-0.249977111117893"/>
      </bottom>
      <diagonal/>
    </border>
    <border>
      <left style="thin">
        <color theme="2" tint="-0.249977111117893"/>
      </left>
      <right style="thin">
        <color theme="2" tint="-0.249977111117893"/>
      </right>
      <top style="medium">
        <color theme="2" tint="-0.249977111117893"/>
      </top>
      <bottom style="medium">
        <color theme="2" tint="-0.249977111117893"/>
      </bottom>
      <diagonal/>
    </border>
    <border>
      <left style="thin">
        <color theme="2" tint="-0.249977111117893"/>
      </left>
      <right style="thin">
        <color theme="2" tint="-0.249977111117893"/>
      </right>
      <top/>
      <bottom style="thin">
        <color theme="2" tint="-0.249977111117893"/>
      </bottom>
      <diagonal/>
    </border>
    <border>
      <left/>
      <right style="thin">
        <color theme="2" tint="-0.249977111117893"/>
      </right>
      <top/>
      <bottom/>
      <diagonal/>
    </border>
    <border>
      <left/>
      <right/>
      <top style="thin">
        <color indexed="64"/>
      </top>
      <bottom style="thin">
        <color indexed="64"/>
      </bottom>
      <diagonal/>
    </border>
    <border>
      <left style="thin">
        <color theme="2" tint="-0.249977111117893"/>
      </left>
      <right style="thin">
        <color theme="2" tint="-0.249977111117893"/>
      </right>
      <top style="thin">
        <color indexed="64"/>
      </top>
      <bottom style="thin">
        <color indexed="64"/>
      </bottom>
      <diagonal/>
    </border>
    <border>
      <left style="thin">
        <color theme="2" tint="-0.249977111117893"/>
      </left>
      <right style="thin">
        <color indexed="64"/>
      </right>
      <top style="thin">
        <color indexed="64"/>
      </top>
      <bottom style="thin">
        <color indexed="64"/>
      </bottom>
      <diagonal/>
    </border>
    <border>
      <left style="thin">
        <color indexed="64"/>
      </left>
      <right style="thin">
        <color theme="2" tint="-0.249977111117893"/>
      </right>
      <top style="thin">
        <color indexed="64"/>
      </top>
      <bottom style="thin">
        <color indexed="64"/>
      </bottom>
      <diagonal/>
    </border>
    <border>
      <left style="thin">
        <color indexed="64"/>
      </left>
      <right style="thin">
        <color theme="2" tint="-0.249977111117893"/>
      </right>
      <top/>
      <bottom style="thin">
        <color indexed="64"/>
      </bottom>
      <diagonal/>
    </border>
    <border>
      <left style="thin">
        <color theme="2" tint="-0.249977111117893"/>
      </left>
      <right style="thin">
        <color theme="2" tint="-0.249977111117893"/>
      </right>
      <top/>
      <bottom style="thin">
        <color indexed="64"/>
      </bottom>
      <diagonal/>
    </border>
    <border>
      <left style="thin">
        <color theme="2" tint="-0.249977111117893"/>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theme="2" tint="-0.249977111117893"/>
      </top>
      <bottom/>
      <diagonal/>
    </border>
    <border>
      <left style="thin">
        <color theme="2" tint="-0.249977111117893"/>
      </left>
      <right style="thin">
        <color theme="2" tint="-0.249977111117893"/>
      </right>
      <top style="thin">
        <color theme="2" tint="-0.249977111117893"/>
      </top>
      <bottom/>
      <diagonal/>
    </border>
    <border>
      <left/>
      <right style="thin">
        <color indexed="64"/>
      </right>
      <top style="thin">
        <color theme="2" tint="-0.249977111117893"/>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theme="2"/>
      </left>
      <right style="thin">
        <color theme="2"/>
      </right>
      <top/>
      <bottom style="thin">
        <color theme="2"/>
      </bottom>
      <diagonal/>
    </border>
    <border>
      <left style="thin">
        <color theme="2"/>
      </left>
      <right style="thin">
        <color theme="2"/>
      </right>
      <top style="thin">
        <color theme="2"/>
      </top>
      <bottom style="thin">
        <color theme="2"/>
      </bottom>
      <diagonal/>
    </border>
    <border>
      <left/>
      <right style="thin">
        <color theme="2"/>
      </right>
      <top style="thin">
        <color theme="2"/>
      </top>
      <bottom/>
      <diagonal/>
    </border>
    <border>
      <left style="thin">
        <color theme="2"/>
      </left>
      <right style="thin">
        <color theme="2"/>
      </right>
      <top style="thin">
        <color theme="2"/>
      </top>
      <bottom/>
      <diagonal/>
    </border>
    <border>
      <left style="thin">
        <color theme="2"/>
      </left>
      <right/>
      <top style="thin">
        <color theme="2"/>
      </top>
      <bottom/>
      <diagonal/>
    </border>
    <border>
      <left/>
      <right style="thin">
        <color theme="2"/>
      </right>
      <top/>
      <bottom/>
      <diagonal/>
    </border>
    <border>
      <left style="thin">
        <color theme="2"/>
      </left>
      <right style="thin">
        <color theme="2"/>
      </right>
      <top/>
      <bottom/>
      <diagonal/>
    </border>
    <border>
      <left style="thin">
        <color theme="2"/>
      </left>
      <right/>
      <top/>
      <bottom/>
      <diagonal/>
    </border>
    <border>
      <left style="thin">
        <color indexed="64"/>
      </left>
      <right style="thin">
        <color theme="2"/>
      </right>
      <top style="thin">
        <color theme="2"/>
      </top>
      <bottom style="thin">
        <color theme="2"/>
      </bottom>
      <diagonal/>
    </border>
    <border>
      <left style="thin">
        <color theme="2"/>
      </left>
      <right/>
      <top/>
      <bottom style="thin">
        <color theme="2"/>
      </bottom>
      <diagonal/>
    </border>
    <border>
      <left/>
      <right style="thin">
        <color theme="2"/>
      </right>
      <top/>
      <bottom style="thin">
        <color theme="2"/>
      </bottom>
      <diagonal/>
    </border>
    <border>
      <left/>
      <right/>
      <top/>
      <bottom style="thin">
        <color indexed="64"/>
      </bottom>
      <diagonal/>
    </border>
  </borders>
  <cellStyleXfs count="3">
    <xf numFmtId="0" fontId="0" fillId="0" borderId="0"/>
    <xf numFmtId="43" fontId="6" fillId="0" borderId="0" applyFont="0" applyFill="0" applyBorder="0" applyAlignment="0" applyProtection="0"/>
    <xf numFmtId="9" fontId="6" fillId="0" borderId="0" applyFont="0" applyFill="0" applyBorder="0" applyAlignment="0" applyProtection="0"/>
  </cellStyleXfs>
  <cellXfs count="182">
    <xf numFmtId="0" fontId="0" fillId="0" borderId="0" xfId="0"/>
    <xf numFmtId="0" fontId="2" fillId="0" borderId="0" xfId="0" applyFont="1"/>
    <xf numFmtId="0" fontId="3" fillId="0" borderId="0" xfId="0" applyFont="1"/>
    <xf numFmtId="0" fontId="1" fillId="0" borderId="5" xfId="0" applyFont="1" applyBorder="1"/>
    <xf numFmtId="0" fontId="1" fillId="0" borderId="6" xfId="0" applyFont="1" applyBorder="1" applyAlignment="1">
      <alignment horizontal="center" wrapText="1"/>
    </xf>
    <xf numFmtId="0" fontId="1" fillId="0" borderId="7" xfId="0" applyFont="1" applyBorder="1" applyAlignment="1">
      <alignment horizontal="center" wrapText="1"/>
    </xf>
    <xf numFmtId="0" fontId="1" fillId="0" borderId="8" xfId="0" applyFont="1" applyBorder="1" applyAlignment="1">
      <alignment horizontal="center" wrapText="1"/>
    </xf>
    <xf numFmtId="164" fontId="0" fillId="0" borderId="9" xfId="0" applyNumberFormat="1" applyBorder="1" applyAlignment="1">
      <alignment horizontal="left"/>
    </xf>
    <xf numFmtId="164" fontId="0" fillId="0" borderId="10" xfId="0" applyNumberFormat="1" applyBorder="1" applyAlignment="1">
      <alignment horizontal="left"/>
    </xf>
    <xf numFmtId="164" fontId="0" fillId="0" borderId="11" xfId="0" applyNumberFormat="1" applyBorder="1" applyAlignment="1">
      <alignment horizontal="left"/>
    </xf>
    <xf numFmtId="0" fontId="5" fillId="2" borderId="0" xfId="0" applyFont="1" applyFill="1"/>
    <xf numFmtId="0" fontId="5" fillId="0" borderId="0" xfId="0" applyFont="1"/>
    <xf numFmtId="0" fontId="0" fillId="0" borderId="0" xfId="0" applyAlignment="1">
      <alignment horizontal="center"/>
    </xf>
    <xf numFmtId="165" fontId="0" fillId="0" borderId="0" xfId="0" applyNumberFormat="1" applyAlignment="1">
      <alignment horizontal="center"/>
    </xf>
    <xf numFmtId="166" fontId="0" fillId="0" borderId="1" xfId="0" applyNumberFormat="1" applyBorder="1" applyAlignment="1">
      <alignment horizontal="center"/>
    </xf>
    <xf numFmtId="166" fontId="0" fillId="0" borderId="15" xfId="0" applyNumberFormat="1" applyBorder="1" applyAlignment="1">
      <alignment horizontal="center"/>
    </xf>
    <xf numFmtId="166" fontId="0" fillId="0" borderId="13" xfId="0" applyNumberFormat="1" applyBorder="1" applyAlignment="1">
      <alignment horizontal="center"/>
    </xf>
    <xf numFmtId="166" fontId="0" fillId="0" borderId="12" xfId="0" applyNumberFormat="1" applyBorder="1" applyAlignment="1">
      <alignment horizontal="center"/>
    </xf>
    <xf numFmtId="166" fontId="0" fillId="0" borderId="14" xfId="0" applyNumberFormat="1" applyBorder="1" applyAlignment="1">
      <alignment horizontal="center"/>
    </xf>
    <xf numFmtId="166" fontId="0" fillId="0" borderId="0" xfId="0" applyNumberFormat="1" applyAlignment="1">
      <alignment horizontal="center"/>
    </xf>
    <xf numFmtId="0" fontId="8" fillId="0" borderId="5" xfId="0" applyFont="1" applyBorder="1" applyAlignment="1">
      <alignment horizontal="center" vertical="center"/>
    </xf>
    <xf numFmtId="0" fontId="0" fillId="0" borderId="5" xfId="0" applyBorder="1" applyAlignment="1">
      <alignment vertical="top" wrapText="1"/>
    </xf>
    <xf numFmtId="0" fontId="0" fillId="0" borderId="0" xfId="0" applyAlignment="1">
      <alignment wrapText="1"/>
    </xf>
    <xf numFmtId="0" fontId="1" fillId="0" borderId="0" xfId="0" applyFont="1"/>
    <xf numFmtId="0" fontId="10" fillId="0" borderId="0" xfId="0" applyFont="1"/>
    <xf numFmtId="0" fontId="9" fillId="0" borderId="0" xfId="0" applyFont="1"/>
    <xf numFmtId="0" fontId="10" fillId="0" borderId="17" xfId="0" applyFont="1" applyBorder="1"/>
    <xf numFmtId="0" fontId="10" fillId="0" borderId="18" xfId="0" applyFont="1" applyBorder="1" applyAlignment="1">
      <alignment horizontal="center" wrapText="1"/>
    </xf>
    <xf numFmtId="0" fontId="11" fillId="0" borderId="18" xfId="0" applyFont="1" applyBorder="1" applyAlignment="1">
      <alignment horizontal="center" wrapText="1"/>
    </xf>
    <xf numFmtId="0" fontId="9" fillId="0" borderId="1" xfId="0" applyFont="1" applyBorder="1" applyAlignment="1">
      <alignment wrapText="1"/>
    </xf>
    <xf numFmtId="167" fontId="9" fillId="0" borderId="1" xfId="0" applyNumberFormat="1" applyFont="1" applyBorder="1" applyAlignment="1">
      <alignment horizontal="center"/>
    </xf>
    <xf numFmtId="167" fontId="9" fillId="0" borderId="1" xfId="0" applyNumberFormat="1" applyFont="1" applyBorder="1" applyAlignment="1">
      <alignment horizontal="center" wrapText="1"/>
    </xf>
    <xf numFmtId="164" fontId="9" fillId="0" borderId="1" xfId="0" applyNumberFormat="1" applyFont="1" applyBorder="1" applyAlignment="1">
      <alignment horizontal="center"/>
    </xf>
    <xf numFmtId="0" fontId="9" fillId="0" borderId="19" xfId="0" applyFont="1" applyBorder="1" applyAlignment="1">
      <alignment wrapText="1"/>
    </xf>
    <xf numFmtId="164" fontId="9" fillId="0" borderId="1" xfId="0" applyNumberFormat="1" applyFont="1" applyBorder="1" applyAlignment="1">
      <alignment horizontal="center" wrapText="1"/>
    </xf>
    <xf numFmtId="167" fontId="9" fillId="0" borderId="1" xfId="0" quotePrefix="1" applyNumberFormat="1" applyFont="1" applyBorder="1" applyAlignment="1">
      <alignment horizontal="center" wrapText="1"/>
    </xf>
    <xf numFmtId="0" fontId="9" fillId="0" borderId="0" xfId="0" applyFont="1" applyAlignment="1">
      <alignment wrapText="1"/>
    </xf>
    <xf numFmtId="0" fontId="9" fillId="2" borderId="19" xfId="0" applyFont="1" applyFill="1" applyBorder="1"/>
    <xf numFmtId="167" fontId="9" fillId="2" borderId="1" xfId="0" applyNumberFormat="1" applyFont="1" applyFill="1" applyBorder="1" applyAlignment="1">
      <alignment horizontal="center"/>
    </xf>
    <xf numFmtId="167" fontId="9" fillId="2" borderId="1" xfId="0" applyNumberFormat="1" applyFont="1" applyFill="1" applyBorder="1" applyAlignment="1">
      <alignment horizontal="center" wrapText="1"/>
    </xf>
    <xf numFmtId="0" fontId="9" fillId="0" borderId="19" xfId="0" applyFont="1" applyBorder="1"/>
    <xf numFmtId="164" fontId="9" fillId="0" borderId="19" xfId="0" applyNumberFormat="1" applyFont="1" applyBorder="1" applyAlignment="1">
      <alignment horizontal="center"/>
    </xf>
    <xf numFmtId="0" fontId="9" fillId="0" borderId="1" xfId="0" applyFont="1" applyBorder="1"/>
    <xf numFmtId="0" fontId="9" fillId="2" borderId="0" xfId="0" applyFont="1" applyFill="1"/>
    <xf numFmtId="164" fontId="0" fillId="2" borderId="11" xfId="0" applyNumberFormat="1" applyFill="1" applyBorder="1" applyAlignment="1">
      <alignment horizontal="left"/>
    </xf>
    <xf numFmtId="167" fontId="0" fillId="0" borderId="0" xfId="0" applyNumberFormat="1"/>
    <xf numFmtId="167" fontId="0" fillId="0" borderId="1" xfId="0" applyNumberFormat="1" applyBorder="1" applyAlignment="1">
      <alignment horizontal="center"/>
    </xf>
    <xf numFmtId="167" fontId="0" fillId="0" borderId="13" xfId="0" applyNumberFormat="1" applyBorder="1" applyAlignment="1">
      <alignment horizontal="center"/>
    </xf>
    <xf numFmtId="167" fontId="0" fillId="2" borderId="12" xfId="0" applyNumberFormat="1" applyFill="1" applyBorder="1" applyAlignment="1">
      <alignment horizontal="center"/>
    </xf>
    <xf numFmtId="167" fontId="0" fillId="2" borderId="14" xfId="0" applyNumberFormat="1" applyFill="1" applyBorder="1" applyAlignment="1">
      <alignment horizontal="center"/>
    </xf>
    <xf numFmtId="3" fontId="1" fillId="0" borderId="0" xfId="1" applyNumberFormat="1" applyFont="1" applyAlignment="1">
      <alignment horizontal="center"/>
    </xf>
    <xf numFmtId="3" fontId="1" fillId="0" borderId="0" xfId="0" applyNumberFormat="1" applyFont="1"/>
    <xf numFmtId="167" fontId="0" fillId="2" borderId="0" xfId="0" applyNumberFormat="1" applyFill="1"/>
    <xf numFmtId="0" fontId="0" fillId="0" borderId="5" xfId="0" applyBorder="1" applyAlignment="1">
      <alignment wrapText="1"/>
    </xf>
    <xf numFmtId="0" fontId="12" fillId="0" borderId="21" xfId="0" applyFont="1" applyBorder="1"/>
    <xf numFmtId="3" fontId="1" fillId="0" borderId="22" xfId="0" applyNumberFormat="1" applyFont="1" applyBorder="1" applyAlignment="1">
      <alignment horizontal="center" wrapText="1"/>
    </xf>
    <xf numFmtId="3" fontId="1" fillId="0" borderId="23" xfId="0" applyNumberFormat="1" applyFont="1" applyBorder="1" applyAlignment="1">
      <alignment horizontal="center" wrapText="1"/>
    </xf>
    <xf numFmtId="3" fontId="1" fillId="0" borderId="24" xfId="0" applyNumberFormat="1" applyFont="1" applyBorder="1" applyAlignment="1">
      <alignment horizontal="center" wrapText="1"/>
    </xf>
    <xf numFmtId="3" fontId="0" fillId="0" borderId="0" xfId="0" applyNumberFormat="1"/>
    <xf numFmtId="0" fontId="13" fillId="0" borderId="0" xfId="0" applyFont="1"/>
    <xf numFmtId="166" fontId="0" fillId="2" borderId="12" xfId="0" applyNumberFormat="1" applyFill="1" applyBorder="1" applyAlignment="1">
      <alignment horizontal="center"/>
    </xf>
    <xf numFmtId="166" fontId="0" fillId="2" borderId="14" xfId="0" applyNumberFormat="1" applyFill="1" applyBorder="1" applyAlignment="1">
      <alignment horizontal="center"/>
    </xf>
    <xf numFmtId="0" fontId="1" fillId="0" borderId="20" xfId="0" applyFont="1" applyBorder="1" applyAlignment="1">
      <alignment horizontal="left"/>
    </xf>
    <xf numFmtId="164" fontId="0" fillId="0" borderId="9" xfId="0" applyNumberFormat="1" applyBorder="1" applyAlignment="1">
      <alignment horizontal="center"/>
    </xf>
    <xf numFmtId="164" fontId="0" fillId="0" borderId="11" xfId="0" applyNumberFormat="1" applyBorder="1" applyAlignment="1">
      <alignment horizontal="center"/>
    </xf>
    <xf numFmtId="10" fontId="0" fillId="0" borderId="12" xfId="2" applyNumberFormat="1" applyFont="1" applyBorder="1" applyAlignment="1">
      <alignment horizontal="center"/>
    </xf>
    <xf numFmtId="10" fontId="0" fillId="0" borderId="14" xfId="2" applyNumberFormat="1" applyFont="1" applyBorder="1" applyAlignment="1">
      <alignment horizontal="center"/>
    </xf>
    <xf numFmtId="0" fontId="14" fillId="0" borderId="0" xfId="0" applyFont="1"/>
    <xf numFmtId="0" fontId="2" fillId="0" borderId="0" xfId="0" applyFont="1" applyAlignment="1">
      <alignment horizontal="right"/>
    </xf>
    <xf numFmtId="0" fontId="4" fillId="0" borderId="0" xfId="0" applyFont="1"/>
    <xf numFmtId="167" fontId="0" fillId="0" borderId="12" xfId="0" applyNumberFormat="1" applyBorder="1" applyAlignment="1">
      <alignment horizontal="center"/>
    </xf>
    <xf numFmtId="167" fontId="0" fillId="0" borderId="14" xfId="0" applyNumberFormat="1" applyBorder="1" applyAlignment="1">
      <alignment horizontal="center"/>
    </xf>
    <xf numFmtId="0" fontId="15" fillId="0" borderId="0" xfId="0" applyFont="1" applyAlignment="1">
      <alignment horizontal="left"/>
    </xf>
    <xf numFmtId="166" fontId="0" fillId="2" borderId="15" xfId="0" applyNumberFormat="1" applyFill="1" applyBorder="1" applyAlignment="1">
      <alignment horizontal="center"/>
    </xf>
    <xf numFmtId="164" fontId="0" fillId="2" borderId="9" xfId="0" applyNumberFormat="1" applyFill="1" applyBorder="1" applyAlignment="1">
      <alignment horizontal="left"/>
    </xf>
    <xf numFmtId="0" fontId="17" fillId="0" borderId="5" xfId="0" applyFont="1" applyBorder="1" applyAlignment="1">
      <alignment horizontal="center" vertical="center" wrapText="1"/>
    </xf>
    <xf numFmtId="0" fontId="0" fillId="0" borderId="0" xfId="0" applyAlignment="1">
      <alignment horizontal="center" vertical="top"/>
    </xf>
    <xf numFmtId="0" fontId="0" fillId="0" borderId="5" xfId="0" applyBorder="1" applyAlignment="1">
      <alignment horizontal="center" vertical="top"/>
    </xf>
    <xf numFmtId="0" fontId="0" fillId="0" borderId="0" xfId="0" applyAlignment="1">
      <alignment horizontal="left" vertical="top"/>
    </xf>
    <xf numFmtId="0" fontId="1" fillId="0" borderId="25" xfId="0" applyFont="1" applyBorder="1" applyAlignment="1">
      <alignment horizontal="center" wrapText="1"/>
    </xf>
    <xf numFmtId="0" fontId="1" fillId="0" borderId="26" xfId="0" applyFont="1" applyBorder="1" applyAlignment="1">
      <alignment horizontal="center" wrapText="1"/>
    </xf>
    <xf numFmtId="0" fontId="1" fillId="0" borderId="27" xfId="0" applyFont="1" applyBorder="1" applyAlignment="1">
      <alignment horizontal="center" wrapText="1"/>
    </xf>
    <xf numFmtId="166" fontId="0" fillId="2" borderId="1" xfId="0" applyNumberFormat="1" applyFill="1" applyBorder="1" applyAlignment="1">
      <alignment horizontal="center"/>
    </xf>
    <xf numFmtId="0" fontId="1" fillId="0" borderId="5" xfId="0" applyFont="1" applyBorder="1" applyAlignment="1">
      <alignment horizontal="center" wrapText="1"/>
    </xf>
    <xf numFmtId="166" fontId="0" fillId="0" borderId="10" xfId="0" applyNumberFormat="1" applyBorder="1" applyAlignment="1">
      <alignment horizontal="center"/>
    </xf>
    <xf numFmtId="10" fontId="0" fillId="0" borderId="11" xfId="2" applyNumberFormat="1" applyFont="1" applyFill="1" applyBorder="1" applyAlignment="1">
      <alignment horizontal="center"/>
    </xf>
    <xf numFmtId="164" fontId="0" fillId="0" borderId="30" xfId="0" applyNumberFormat="1" applyBorder="1" applyAlignment="1">
      <alignment horizontal="left"/>
    </xf>
    <xf numFmtId="167" fontId="0" fillId="0" borderId="31" xfId="0" applyNumberFormat="1" applyBorder="1" applyAlignment="1">
      <alignment horizontal="center"/>
    </xf>
    <xf numFmtId="167" fontId="0" fillId="0" borderId="32" xfId="0" applyNumberFormat="1" applyBorder="1" applyAlignment="1">
      <alignment horizontal="center"/>
    </xf>
    <xf numFmtId="0" fontId="0" fillId="0" borderId="33" xfId="0" applyBorder="1"/>
    <xf numFmtId="3" fontId="0" fillId="0" borderId="33" xfId="0" applyNumberFormat="1" applyBorder="1" applyAlignment="1">
      <alignment horizontal="center"/>
    </xf>
    <xf numFmtId="167" fontId="0" fillId="0" borderId="33" xfId="0" applyNumberFormat="1" applyBorder="1" applyAlignment="1">
      <alignment horizontal="center"/>
    </xf>
    <xf numFmtId="167" fontId="0" fillId="0" borderId="16" xfId="0" applyNumberFormat="1" applyBorder="1" applyAlignment="1">
      <alignment horizontal="center"/>
    </xf>
    <xf numFmtId="167" fontId="0" fillId="2" borderId="33" xfId="0" applyNumberFormat="1" applyFill="1" applyBorder="1" applyAlignment="1">
      <alignment horizontal="center"/>
    </xf>
    <xf numFmtId="164" fontId="0" fillId="2" borderId="10" xfId="0" applyNumberFormat="1" applyFill="1" applyBorder="1" applyAlignment="1">
      <alignment horizontal="left"/>
    </xf>
    <xf numFmtId="0" fontId="19" fillId="0" borderId="5" xfId="0" applyFont="1" applyBorder="1" applyAlignment="1">
      <alignment horizontal="center" vertical="center" wrapText="1"/>
    </xf>
    <xf numFmtId="0" fontId="2" fillId="0" borderId="0" xfId="0" applyFont="1" applyAlignment="1">
      <alignment horizontal="left"/>
    </xf>
    <xf numFmtId="0" fontId="2" fillId="0" borderId="34" xfId="0" applyFont="1" applyBorder="1" applyAlignment="1">
      <alignment horizontal="right"/>
    </xf>
    <xf numFmtId="0" fontId="9" fillId="0" borderId="34" xfId="0" applyFont="1" applyBorder="1" applyAlignment="1">
      <alignment horizontal="center"/>
    </xf>
    <xf numFmtId="0" fontId="9" fillId="0" borderId="35" xfId="0" applyFont="1" applyBorder="1" applyAlignment="1">
      <alignment horizontal="center" wrapText="1"/>
    </xf>
    <xf numFmtId="0" fontId="9" fillId="0" borderId="5" xfId="0" applyFont="1" applyBorder="1" applyAlignment="1">
      <alignment horizontal="center" wrapText="1"/>
    </xf>
    <xf numFmtId="164" fontId="9" fillId="0" borderId="0" xfId="0" applyNumberFormat="1" applyFont="1"/>
    <xf numFmtId="167" fontId="9" fillId="0" borderId="5" xfId="0" applyNumberFormat="1" applyFont="1" applyBorder="1" applyAlignment="1">
      <alignment horizontal="center"/>
    </xf>
    <xf numFmtId="166" fontId="9" fillId="0" borderId="5" xfId="0" applyNumberFormat="1" applyFont="1" applyBorder="1" applyAlignment="1">
      <alignment horizontal="center"/>
    </xf>
    <xf numFmtId="164" fontId="20" fillId="0" borderId="5" xfId="0" applyNumberFormat="1" applyFont="1" applyBorder="1" applyAlignment="1">
      <alignment horizontal="center"/>
    </xf>
    <xf numFmtId="0" fontId="10" fillId="0" borderId="35" xfId="0" applyFont="1" applyBorder="1" applyAlignment="1">
      <alignment horizontal="center" wrapText="1"/>
    </xf>
    <xf numFmtId="0" fontId="2" fillId="0" borderId="33" xfId="0" applyFont="1" applyBorder="1" applyAlignment="1">
      <alignment horizontal="right"/>
    </xf>
    <xf numFmtId="0" fontId="9" fillId="0" borderId="33" xfId="0" applyFont="1" applyBorder="1" applyAlignment="1">
      <alignment horizontal="center"/>
    </xf>
    <xf numFmtId="0" fontId="1" fillId="0" borderId="0" xfId="0" applyFont="1" applyAlignment="1">
      <alignment horizontal="center" wrapText="1"/>
    </xf>
    <xf numFmtId="0" fontId="1" fillId="0" borderId="16" xfId="0" applyFont="1" applyBorder="1" applyAlignment="1">
      <alignment horizontal="center" wrapText="1"/>
    </xf>
    <xf numFmtId="3" fontId="1" fillId="0" borderId="5" xfId="0" applyNumberFormat="1" applyFont="1" applyBorder="1" applyAlignment="1">
      <alignment horizontal="center"/>
    </xf>
    <xf numFmtId="164" fontId="0" fillId="0" borderId="5" xfId="0" applyNumberFormat="1" applyBorder="1" applyAlignment="1">
      <alignment horizontal="left"/>
    </xf>
    <xf numFmtId="167" fontId="0" fillId="0" borderId="5" xfId="0" applyNumberFormat="1" applyBorder="1" applyAlignment="1">
      <alignment horizontal="center"/>
    </xf>
    <xf numFmtId="167" fontId="0" fillId="2" borderId="5" xfId="0" applyNumberFormat="1" applyFill="1" applyBorder="1" applyAlignment="1">
      <alignment horizontal="center"/>
    </xf>
    <xf numFmtId="0" fontId="24" fillId="0" borderId="21" xfId="0" applyFont="1" applyBorder="1"/>
    <xf numFmtId="3" fontId="0" fillId="0" borderId="28" xfId="0" applyNumberFormat="1" applyBorder="1" applyAlignment="1">
      <alignment horizontal="center" wrapText="1"/>
    </xf>
    <xf numFmtId="3" fontId="0" fillId="0" borderId="21" xfId="0" applyNumberFormat="1" applyBorder="1" applyAlignment="1">
      <alignment horizontal="center" wrapText="1"/>
    </xf>
    <xf numFmtId="3" fontId="0" fillId="0" borderId="29" xfId="0" applyNumberFormat="1" applyBorder="1" applyAlignment="1">
      <alignment horizontal="center" wrapText="1"/>
    </xf>
    <xf numFmtId="3" fontId="0" fillId="0" borderId="5" xfId="0" applyNumberFormat="1" applyBorder="1" applyAlignment="1">
      <alignment horizontal="center"/>
    </xf>
    <xf numFmtId="0" fontId="19" fillId="0" borderId="5" xfId="0" applyFont="1" applyBorder="1" applyAlignment="1">
      <alignment horizontal="center" vertical="center"/>
    </xf>
    <xf numFmtId="0" fontId="25" fillId="0" borderId="0" xfId="0" applyFont="1" applyAlignment="1">
      <alignment horizontal="center"/>
    </xf>
    <xf numFmtId="0" fontId="7" fillId="0" borderId="28" xfId="0" applyFont="1" applyBorder="1" applyAlignment="1">
      <alignment horizontal="right" vertical="top"/>
    </xf>
    <xf numFmtId="0" fontId="1" fillId="0" borderId="5" xfId="0" applyFont="1" applyBorder="1" applyAlignment="1">
      <alignment horizontal="center"/>
    </xf>
    <xf numFmtId="0" fontId="12" fillId="0" borderId="0" xfId="0" applyFont="1"/>
    <xf numFmtId="0" fontId="12" fillId="0" borderId="0" xfId="0" applyFont="1" applyAlignment="1">
      <alignment wrapText="1"/>
    </xf>
    <xf numFmtId="0" fontId="12" fillId="0" borderId="0" xfId="0" applyFont="1" applyAlignment="1">
      <alignment horizontal="left" wrapText="1"/>
    </xf>
    <xf numFmtId="0" fontId="1" fillId="0" borderId="0" xfId="0" applyFont="1" applyAlignment="1">
      <alignment horizontal="left" vertical="top"/>
    </xf>
    <xf numFmtId="0" fontId="0" fillId="0" borderId="5" xfId="0" applyBorder="1"/>
    <xf numFmtId="168" fontId="0" fillId="0" borderId="5" xfId="0" applyNumberFormat="1" applyBorder="1"/>
    <xf numFmtId="168" fontId="0" fillId="0" borderId="0" xfId="0" applyNumberFormat="1"/>
    <xf numFmtId="0" fontId="1" fillId="2" borderId="5" xfId="0" applyFont="1" applyFill="1" applyBorder="1"/>
    <xf numFmtId="168" fontId="0" fillId="2" borderId="5" xfId="0" applyNumberFormat="1" applyFill="1" applyBorder="1"/>
    <xf numFmtId="164" fontId="0" fillId="2" borderId="5" xfId="0" applyNumberFormat="1" applyFill="1" applyBorder="1" applyAlignment="1">
      <alignment horizontal="left"/>
    </xf>
    <xf numFmtId="0" fontId="1" fillId="3" borderId="0" xfId="0" applyFont="1" applyFill="1"/>
    <xf numFmtId="0" fontId="0" fillId="3" borderId="0" xfId="0" applyFill="1"/>
    <xf numFmtId="0" fontId="1" fillId="3" borderId="5" xfId="0" applyFont="1" applyFill="1" applyBorder="1"/>
    <xf numFmtId="0" fontId="0" fillId="3" borderId="5" xfId="0" applyFill="1" applyBorder="1"/>
    <xf numFmtId="168" fontId="0" fillId="3" borderId="5" xfId="0" applyNumberFormat="1" applyFill="1" applyBorder="1"/>
    <xf numFmtId="168" fontId="0" fillId="3" borderId="0" xfId="0" applyNumberFormat="1" applyFill="1"/>
    <xf numFmtId="169" fontId="0" fillId="2" borderId="5" xfId="0" applyNumberFormat="1" applyFill="1" applyBorder="1"/>
    <xf numFmtId="169" fontId="0" fillId="0" borderId="5" xfId="0" applyNumberFormat="1" applyBorder="1"/>
    <xf numFmtId="0" fontId="0" fillId="0" borderId="39" xfId="0" applyBorder="1"/>
    <xf numFmtId="0" fontId="1" fillId="3" borderId="39" xfId="0" applyFont="1" applyFill="1" applyBorder="1"/>
    <xf numFmtId="168" fontId="0" fillId="3" borderId="39" xfId="0" applyNumberFormat="1" applyFill="1" applyBorder="1"/>
    <xf numFmtId="0" fontId="0" fillId="0" borderId="40" xfId="0" applyBorder="1"/>
    <xf numFmtId="0" fontId="12" fillId="0" borderId="5" xfId="0" applyFont="1" applyBorder="1"/>
    <xf numFmtId="0" fontId="0" fillId="3" borderId="41" xfId="0" applyFill="1" applyBorder="1"/>
    <xf numFmtId="0" fontId="0" fillId="0" borderId="42" xfId="0" applyBorder="1"/>
    <xf numFmtId="0" fontId="0" fillId="0" borderId="43" xfId="0" applyBorder="1"/>
    <xf numFmtId="0" fontId="0" fillId="3" borderId="44" xfId="0" applyFill="1" applyBorder="1"/>
    <xf numFmtId="0" fontId="0" fillId="3" borderId="45" xfId="0" applyFill="1" applyBorder="1"/>
    <xf numFmtId="0" fontId="0" fillId="3" borderId="46" xfId="0" applyFill="1" applyBorder="1"/>
    <xf numFmtId="0" fontId="0" fillId="2" borderId="0" xfId="0" applyFill="1"/>
    <xf numFmtId="0" fontId="1" fillId="0" borderId="47" xfId="0" applyFont="1" applyBorder="1" applyAlignment="1">
      <alignment horizontal="center"/>
    </xf>
    <xf numFmtId="0" fontId="12" fillId="0" borderId="47" xfId="0" applyFont="1" applyBorder="1" applyAlignment="1">
      <alignment horizontal="center" vertical="center" wrapText="1"/>
    </xf>
    <xf numFmtId="0" fontId="8" fillId="0" borderId="47" xfId="0" applyFont="1" applyBorder="1" applyAlignment="1">
      <alignment horizontal="center" vertical="center"/>
    </xf>
    <xf numFmtId="0" fontId="17" fillId="0" borderId="47" xfId="0" applyFont="1" applyBorder="1" applyAlignment="1">
      <alignment horizontal="center" vertical="center"/>
    </xf>
    <xf numFmtId="0" fontId="0" fillId="0" borderId="0" xfId="0" applyAlignment="1">
      <alignment horizontal="left"/>
    </xf>
    <xf numFmtId="0" fontId="26" fillId="0" borderId="5" xfId="0" applyFont="1" applyBorder="1" applyAlignment="1">
      <alignment horizontal="center" vertical="center" wrapText="1"/>
    </xf>
    <xf numFmtId="0" fontId="0" fillId="2" borderId="5" xfId="0" applyFill="1" applyBorder="1"/>
    <xf numFmtId="0" fontId="12" fillId="0" borderId="5" xfId="0" applyFont="1" applyBorder="1" applyAlignment="1">
      <alignment horizontal="center" vertical="center" wrapText="1"/>
    </xf>
    <xf numFmtId="0" fontId="0" fillId="3" borderId="40" xfId="0" applyFill="1" applyBorder="1"/>
    <xf numFmtId="0" fontId="1" fillId="3" borderId="46" xfId="0" applyFont="1" applyFill="1" applyBorder="1"/>
    <xf numFmtId="0" fontId="0" fillId="0" borderId="48" xfId="0" applyBorder="1"/>
    <xf numFmtId="0" fontId="0" fillId="3" borderId="49" xfId="0" applyFill="1" applyBorder="1"/>
    <xf numFmtId="0" fontId="1" fillId="0" borderId="50" xfId="0" applyFont="1" applyBorder="1" applyAlignment="1">
      <alignment horizontal="center" wrapText="1"/>
    </xf>
    <xf numFmtId="3" fontId="1" fillId="0" borderId="21" xfId="0" applyNumberFormat="1" applyFont="1" applyBorder="1" applyAlignment="1">
      <alignment horizontal="center" wrapText="1"/>
    </xf>
    <xf numFmtId="0" fontId="1" fillId="2" borderId="5" xfId="0" applyFont="1" applyFill="1" applyBorder="1" applyAlignment="1">
      <alignment horizontal="center" vertical="center" wrapText="1"/>
    </xf>
    <xf numFmtId="0" fontId="1" fillId="3" borderId="36" xfId="0" applyFont="1" applyFill="1" applyBorder="1" applyAlignment="1">
      <alignment horizontal="center"/>
    </xf>
    <xf numFmtId="0" fontId="1" fillId="3" borderId="37" xfId="0" applyFont="1" applyFill="1" applyBorder="1" applyAlignment="1">
      <alignment horizontal="center"/>
    </xf>
    <xf numFmtId="0" fontId="1" fillId="3" borderId="38" xfId="0" applyFont="1" applyFill="1" applyBorder="1" applyAlignment="1">
      <alignment horizontal="center"/>
    </xf>
    <xf numFmtId="0" fontId="5" fillId="0" borderId="0" xfId="0" applyFont="1" applyAlignment="1">
      <alignment horizontal="left" vertical="top" wrapText="1"/>
    </xf>
    <xf numFmtId="0" fontId="1" fillId="0" borderId="50" xfId="0" applyFont="1" applyBorder="1" applyAlignment="1">
      <alignment horizontal="center" wrapText="1"/>
    </xf>
    <xf numFmtId="0" fontId="1" fillId="0" borderId="28" xfId="0" applyFont="1" applyBorder="1" applyAlignment="1">
      <alignment horizontal="center" wrapText="1"/>
    </xf>
    <xf numFmtId="0" fontId="1" fillId="0" borderId="21" xfId="0" applyFont="1" applyBorder="1" applyAlignment="1">
      <alignment horizontal="center" wrapText="1"/>
    </xf>
    <xf numFmtId="0" fontId="1" fillId="0" borderId="29" xfId="0" applyFont="1" applyBorder="1" applyAlignment="1">
      <alignment horizontal="center" wrapText="1"/>
    </xf>
    <xf numFmtId="0" fontId="1" fillId="0" borderId="36" xfId="0" applyFont="1" applyBorder="1" applyAlignment="1">
      <alignment horizontal="center"/>
    </xf>
    <xf numFmtId="0" fontId="1" fillId="0" borderId="37" xfId="0" applyFont="1" applyBorder="1" applyAlignment="1">
      <alignment horizontal="center"/>
    </xf>
    <xf numFmtId="0" fontId="1" fillId="0" borderId="38" xfId="0" applyFont="1" applyBorder="1" applyAlignment="1">
      <alignment horizontal="center"/>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4" xfId="0" applyFont="1" applyBorder="1" applyAlignment="1">
      <alignment horizontal="center" wrapText="1"/>
    </xf>
  </cellXfs>
  <cellStyles count="3">
    <cellStyle name="Comma" xfId="1" builtinId="3"/>
    <cellStyle name="Normal" xfId="0" builtinId="0"/>
    <cellStyle name="Percent" xfId="2" builtinId="5"/>
  </cellStyles>
  <dxfs count="1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0</xdr:colOff>
      <xdr:row>21</xdr:row>
      <xdr:rowOff>160020</xdr:rowOff>
    </xdr:from>
    <xdr:ext cx="65" cy="172227"/>
    <xdr:sp macro="" textlink="">
      <xdr:nvSpPr>
        <xdr:cNvPr id="3" name="TextBox 2">
          <a:extLst>
            <a:ext uri="{FF2B5EF4-FFF2-40B4-BE49-F238E27FC236}">
              <a16:creationId xmlns:a16="http://schemas.microsoft.com/office/drawing/2014/main" id="{DF97C529-101E-4E2D-870B-5B9E4C35DEDB}"/>
            </a:ext>
          </a:extLst>
        </xdr:cNvPr>
        <xdr:cNvSpPr txBox="1"/>
      </xdr:nvSpPr>
      <xdr:spPr>
        <a:xfrm>
          <a:off x="5501640" y="47320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4" name="TextBox 3">
          <a:extLst>
            <a:ext uri="{FF2B5EF4-FFF2-40B4-BE49-F238E27FC236}">
              <a16:creationId xmlns:a16="http://schemas.microsoft.com/office/drawing/2014/main" id="{51FF6BD8-5BF7-4D99-A061-2919C446D2BB}"/>
            </a:ext>
          </a:extLst>
        </xdr:cNvPr>
        <xdr:cNvSpPr txBox="1"/>
      </xdr:nvSpPr>
      <xdr:spPr>
        <a:xfrm>
          <a:off x="5501640" y="47320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22</xdr:row>
      <xdr:rowOff>160020</xdr:rowOff>
    </xdr:from>
    <xdr:ext cx="65" cy="172227"/>
    <xdr:sp macro="" textlink="">
      <xdr:nvSpPr>
        <xdr:cNvPr id="5" name="TextBox 4">
          <a:extLst>
            <a:ext uri="{FF2B5EF4-FFF2-40B4-BE49-F238E27FC236}">
              <a16:creationId xmlns:a16="http://schemas.microsoft.com/office/drawing/2014/main" id="{C1D15FA6-D7BC-41D4-948D-3C0382ED136D}"/>
            </a:ext>
          </a:extLst>
        </xdr:cNvPr>
        <xdr:cNvSpPr txBox="1"/>
      </xdr:nvSpPr>
      <xdr:spPr>
        <a:xfrm>
          <a:off x="5501640" y="4914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6" name="TextBox 5">
          <a:extLst>
            <a:ext uri="{FF2B5EF4-FFF2-40B4-BE49-F238E27FC236}">
              <a16:creationId xmlns:a16="http://schemas.microsoft.com/office/drawing/2014/main" id="{9902E229-EEC8-4AA2-ACB6-228A0B26B6FB}"/>
            </a:ext>
          </a:extLst>
        </xdr:cNvPr>
        <xdr:cNvSpPr txBox="1"/>
      </xdr:nvSpPr>
      <xdr:spPr>
        <a:xfrm>
          <a:off x="5501640" y="47320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7" name="TextBox 6">
          <a:extLst>
            <a:ext uri="{FF2B5EF4-FFF2-40B4-BE49-F238E27FC236}">
              <a16:creationId xmlns:a16="http://schemas.microsoft.com/office/drawing/2014/main" id="{B5368968-A438-4BB4-8429-5D99B92ACD8C}"/>
            </a:ext>
          </a:extLst>
        </xdr:cNvPr>
        <xdr:cNvSpPr txBox="1"/>
      </xdr:nvSpPr>
      <xdr:spPr>
        <a:xfrm>
          <a:off x="5501640" y="47320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8" name="TextBox 7">
          <a:extLst>
            <a:ext uri="{FF2B5EF4-FFF2-40B4-BE49-F238E27FC236}">
              <a16:creationId xmlns:a16="http://schemas.microsoft.com/office/drawing/2014/main" id="{7181EE5B-0B12-422A-A5ED-CE05DC21AAC0}"/>
            </a:ext>
          </a:extLst>
        </xdr:cNvPr>
        <xdr:cNvSpPr txBox="1"/>
      </xdr:nvSpPr>
      <xdr:spPr>
        <a:xfrm>
          <a:off x="5501640" y="47320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9" name="TextBox 8">
          <a:extLst>
            <a:ext uri="{FF2B5EF4-FFF2-40B4-BE49-F238E27FC236}">
              <a16:creationId xmlns:a16="http://schemas.microsoft.com/office/drawing/2014/main" id="{4F2071F9-54A7-4C6D-AC37-18DF6D9C226C}"/>
            </a:ext>
          </a:extLst>
        </xdr:cNvPr>
        <xdr:cNvSpPr txBox="1"/>
      </xdr:nvSpPr>
      <xdr:spPr>
        <a:xfrm>
          <a:off x="5501640" y="47320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22</xdr:row>
      <xdr:rowOff>160020</xdr:rowOff>
    </xdr:from>
    <xdr:ext cx="65" cy="172227"/>
    <xdr:sp macro="" textlink="">
      <xdr:nvSpPr>
        <xdr:cNvPr id="10" name="TextBox 9">
          <a:extLst>
            <a:ext uri="{FF2B5EF4-FFF2-40B4-BE49-F238E27FC236}">
              <a16:creationId xmlns:a16="http://schemas.microsoft.com/office/drawing/2014/main" id="{073F3580-9D64-4100-A9D7-7FEBD06DFA1B}"/>
            </a:ext>
          </a:extLst>
        </xdr:cNvPr>
        <xdr:cNvSpPr txBox="1"/>
      </xdr:nvSpPr>
      <xdr:spPr>
        <a:xfrm>
          <a:off x="5501640" y="4914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11" name="TextBox 10">
          <a:extLst>
            <a:ext uri="{FF2B5EF4-FFF2-40B4-BE49-F238E27FC236}">
              <a16:creationId xmlns:a16="http://schemas.microsoft.com/office/drawing/2014/main" id="{A271D4DD-4B6F-431C-AB86-E3010256784A}"/>
            </a:ext>
          </a:extLst>
        </xdr:cNvPr>
        <xdr:cNvSpPr txBox="1"/>
      </xdr:nvSpPr>
      <xdr:spPr>
        <a:xfrm>
          <a:off x="5501640" y="47320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12" name="TextBox 11">
          <a:extLst>
            <a:ext uri="{FF2B5EF4-FFF2-40B4-BE49-F238E27FC236}">
              <a16:creationId xmlns:a16="http://schemas.microsoft.com/office/drawing/2014/main" id="{798494CE-245B-4D7E-BD6E-C32B0317C63B}"/>
            </a:ext>
          </a:extLst>
        </xdr:cNvPr>
        <xdr:cNvSpPr txBox="1"/>
      </xdr:nvSpPr>
      <xdr:spPr>
        <a:xfrm>
          <a:off x="5501640" y="47320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13" name="TextBox 12">
          <a:extLst>
            <a:ext uri="{FF2B5EF4-FFF2-40B4-BE49-F238E27FC236}">
              <a16:creationId xmlns:a16="http://schemas.microsoft.com/office/drawing/2014/main" id="{FF246429-926E-4081-9EF8-DFA4CFEBE6F9}"/>
            </a:ext>
          </a:extLst>
        </xdr:cNvPr>
        <xdr:cNvSpPr txBox="1"/>
      </xdr:nvSpPr>
      <xdr:spPr>
        <a:xfrm>
          <a:off x="5501640" y="47320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14" name="TextBox 13">
          <a:extLst>
            <a:ext uri="{FF2B5EF4-FFF2-40B4-BE49-F238E27FC236}">
              <a16:creationId xmlns:a16="http://schemas.microsoft.com/office/drawing/2014/main" id="{13D98D94-9FDC-4F62-BC1C-348DDEC9DF71}"/>
            </a:ext>
          </a:extLst>
        </xdr:cNvPr>
        <xdr:cNvSpPr txBox="1"/>
      </xdr:nvSpPr>
      <xdr:spPr>
        <a:xfrm>
          <a:off x="5501640" y="47320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22</xdr:row>
      <xdr:rowOff>160020</xdr:rowOff>
    </xdr:from>
    <xdr:ext cx="65" cy="172227"/>
    <xdr:sp macro="" textlink="">
      <xdr:nvSpPr>
        <xdr:cNvPr id="15" name="TextBox 14">
          <a:extLst>
            <a:ext uri="{FF2B5EF4-FFF2-40B4-BE49-F238E27FC236}">
              <a16:creationId xmlns:a16="http://schemas.microsoft.com/office/drawing/2014/main" id="{00E807DF-8735-4B77-A079-6B3737B75D04}"/>
            </a:ext>
          </a:extLst>
        </xdr:cNvPr>
        <xdr:cNvSpPr txBox="1"/>
      </xdr:nvSpPr>
      <xdr:spPr>
        <a:xfrm>
          <a:off x="5501640" y="4914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16" name="TextBox 15">
          <a:extLst>
            <a:ext uri="{FF2B5EF4-FFF2-40B4-BE49-F238E27FC236}">
              <a16:creationId xmlns:a16="http://schemas.microsoft.com/office/drawing/2014/main" id="{C36A1F97-4430-4F5E-82EF-AD6A7DC6960A}"/>
            </a:ext>
          </a:extLst>
        </xdr:cNvPr>
        <xdr:cNvSpPr txBox="1"/>
      </xdr:nvSpPr>
      <xdr:spPr>
        <a:xfrm>
          <a:off x="5501640" y="47320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17" name="TextBox 16">
          <a:extLst>
            <a:ext uri="{FF2B5EF4-FFF2-40B4-BE49-F238E27FC236}">
              <a16:creationId xmlns:a16="http://schemas.microsoft.com/office/drawing/2014/main" id="{865CECD0-E017-4894-AE69-1AEA00C1D09E}"/>
            </a:ext>
          </a:extLst>
        </xdr:cNvPr>
        <xdr:cNvSpPr txBox="1"/>
      </xdr:nvSpPr>
      <xdr:spPr>
        <a:xfrm>
          <a:off x="5501640" y="47320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18" name="TextBox 17">
          <a:extLst>
            <a:ext uri="{FF2B5EF4-FFF2-40B4-BE49-F238E27FC236}">
              <a16:creationId xmlns:a16="http://schemas.microsoft.com/office/drawing/2014/main" id="{06B2FEB2-370A-4BEC-B839-5B208F50CBCC}"/>
            </a:ext>
          </a:extLst>
        </xdr:cNvPr>
        <xdr:cNvSpPr txBox="1"/>
      </xdr:nvSpPr>
      <xdr:spPr>
        <a:xfrm>
          <a:off x="5501640" y="47320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19" name="TextBox 18">
          <a:extLst>
            <a:ext uri="{FF2B5EF4-FFF2-40B4-BE49-F238E27FC236}">
              <a16:creationId xmlns:a16="http://schemas.microsoft.com/office/drawing/2014/main" id="{F430085E-33D0-4E95-9341-7A30461C2B74}"/>
            </a:ext>
          </a:extLst>
        </xdr:cNvPr>
        <xdr:cNvSpPr txBox="1"/>
      </xdr:nvSpPr>
      <xdr:spPr>
        <a:xfrm>
          <a:off x="5501640" y="47320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20" name="TextBox 19">
          <a:extLst>
            <a:ext uri="{FF2B5EF4-FFF2-40B4-BE49-F238E27FC236}">
              <a16:creationId xmlns:a16="http://schemas.microsoft.com/office/drawing/2014/main" id="{D2F95AA6-E4A2-48F5-9335-A8B3B3F7387B}"/>
            </a:ext>
          </a:extLst>
        </xdr:cNvPr>
        <xdr:cNvSpPr txBox="1"/>
      </xdr:nvSpPr>
      <xdr:spPr>
        <a:xfrm>
          <a:off x="5501640" y="47320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21" name="TextBox 20">
          <a:extLst>
            <a:ext uri="{FF2B5EF4-FFF2-40B4-BE49-F238E27FC236}">
              <a16:creationId xmlns:a16="http://schemas.microsoft.com/office/drawing/2014/main" id="{FEE140ED-80D8-40ED-9A0A-F5338F1E1FBF}"/>
            </a:ext>
          </a:extLst>
        </xdr:cNvPr>
        <xdr:cNvSpPr txBox="1"/>
      </xdr:nvSpPr>
      <xdr:spPr>
        <a:xfrm>
          <a:off x="5501640" y="47320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22</xdr:row>
      <xdr:rowOff>160020</xdr:rowOff>
    </xdr:from>
    <xdr:ext cx="65" cy="172227"/>
    <xdr:sp macro="" textlink="">
      <xdr:nvSpPr>
        <xdr:cNvPr id="22" name="TextBox 21">
          <a:extLst>
            <a:ext uri="{FF2B5EF4-FFF2-40B4-BE49-F238E27FC236}">
              <a16:creationId xmlns:a16="http://schemas.microsoft.com/office/drawing/2014/main" id="{AA203450-18E4-4297-9715-D7D103179CCD}"/>
            </a:ext>
          </a:extLst>
        </xdr:cNvPr>
        <xdr:cNvSpPr txBox="1"/>
      </xdr:nvSpPr>
      <xdr:spPr>
        <a:xfrm>
          <a:off x="5501640" y="4914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6</xdr:row>
      <xdr:rowOff>160020</xdr:rowOff>
    </xdr:from>
    <xdr:ext cx="65" cy="172227"/>
    <xdr:sp macro="" textlink="">
      <xdr:nvSpPr>
        <xdr:cNvPr id="23" name="TextBox 22">
          <a:extLst>
            <a:ext uri="{FF2B5EF4-FFF2-40B4-BE49-F238E27FC236}">
              <a16:creationId xmlns:a16="http://schemas.microsoft.com/office/drawing/2014/main" id="{54AD9FBE-25D7-48FE-880A-7CBBCA8EF906}"/>
            </a:ext>
          </a:extLst>
        </xdr:cNvPr>
        <xdr:cNvSpPr txBox="1"/>
      </xdr:nvSpPr>
      <xdr:spPr>
        <a:xfrm>
          <a:off x="5501640" y="1257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wsDr>
</file>

<file path=xl/persons/person.xml><?xml version="1.0" encoding="utf-8"?>
<personList xmlns="http://schemas.microsoft.com/office/spreadsheetml/2018/threadedcomments" xmlns:x="http://schemas.openxmlformats.org/spreadsheetml/2006/main">
  <person displayName="Gemma Lathi" id="{C7A749A3-E8BA-4B0B-B08F-E895E73E8996}" userId="S::lathi@dsrsd.com::01f14105-3914-4309-8dee-6183412c9d03"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K13" dT="2020-04-03T16:25:50.61" personId="{C7A749A3-E8BA-4B0B-B08F-E895E73E8996}" id="{58827AA2-DC1F-4166-A2E1-4FFBA533E568}">
    <text>check with Solvay is this is correct</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BE6C1-7C0D-48DD-9488-3154E78FE0CF}">
  <dimension ref="A1:J19"/>
  <sheetViews>
    <sheetView tabSelected="1" topLeftCell="A4" workbookViewId="0">
      <selection activeCell="H19" sqref="H19"/>
    </sheetView>
  </sheetViews>
  <sheetFormatPr defaultRowHeight="14.4" x14ac:dyDescent="0.3"/>
  <cols>
    <col min="2" max="2" width="44.88671875" customWidth="1"/>
    <col min="3" max="3" width="13.5546875" bestFit="1" customWidth="1"/>
    <col min="4" max="4" width="18.5546875" bestFit="1" customWidth="1"/>
    <col min="5" max="6" width="13.5546875" bestFit="1" customWidth="1"/>
    <col min="7" max="7" width="13.5546875" customWidth="1"/>
    <col min="8" max="8" width="12.44140625" bestFit="1" customWidth="1"/>
    <col min="9" max="9" width="14.5546875" bestFit="1" customWidth="1"/>
  </cols>
  <sheetData>
    <row r="1" spans="1:9" x14ac:dyDescent="0.3">
      <c r="A1" t="s">
        <v>109</v>
      </c>
    </row>
    <row r="2" spans="1:9" x14ac:dyDescent="0.3">
      <c r="A2" t="s">
        <v>142</v>
      </c>
    </row>
    <row r="3" spans="1:9" x14ac:dyDescent="0.3">
      <c r="A3" t="s">
        <v>143</v>
      </c>
    </row>
    <row r="4" spans="1:9" x14ac:dyDescent="0.3">
      <c r="A4" s="162" t="s">
        <v>99</v>
      </c>
      <c r="B4" s="161"/>
      <c r="C4" s="147"/>
      <c r="D4" s="147"/>
      <c r="E4" s="147"/>
      <c r="F4" s="147"/>
      <c r="G4" s="148"/>
      <c r="H4" s="148"/>
    </row>
    <row r="5" spans="1:9" ht="15" thickBot="1" x14ac:dyDescent="0.35">
      <c r="A5" s="163"/>
      <c r="B5" s="164"/>
      <c r="C5" s="150"/>
      <c r="D5" s="150"/>
      <c r="E5" s="150"/>
      <c r="F5" s="150"/>
      <c r="G5" s="151"/>
      <c r="H5" s="151"/>
    </row>
    <row r="6" spans="1:9" x14ac:dyDescent="0.3">
      <c r="B6" s="133" t="s">
        <v>113</v>
      </c>
      <c r="C6" s="168" t="s">
        <v>122</v>
      </c>
      <c r="D6" s="169"/>
      <c r="E6" s="169"/>
      <c r="F6" s="169"/>
      <c r="G6" s="169"/>
      <c r="H6" s="170"/>
    </row>
    <row r="7" spans="1:9" x14ac:dyDescent="0.3">
      <c r="B7" s="135" t="s">
        <v>114</v>
      </c>
      <c r="C7" s="135" t="s">
        <v>13</v>
      </c>
      <c r="D7" s="135" t="s">
        <v>7</v>
      </c>
      <c r="E7" s="135" t="s">
        <v>8</v>
      </c>
      <c r="F7" s="135" t="s">
        <v>120</v>
      </c>
      <c r="G7" s="135" t="s">
        <v>10</v>
      </c>
      <c r="H7" s="135" t="s">
        <v>11</v>
      </c>
    </row>
    <row r="8" spans="1:9" x14ac:dyDescent="0.3">
      <c r="B8" s="135" t="s">
        <v>115</v>
      </c>
      <c r="C8" s="136" t="s">
        <v>116</v>
      </c>
      <c r="D8" s="136" t="s">
        <v>116</v>
      </c>
      <c r="E8" s="136" t="s">
        <v>116</v>
      </c>
      <c r="F8" s="136" t="s">
        <v>116</v>
      </c>
      <c r="G8" s="136" t="s">
        <v>116</v>
      </c>
      <c r="H8" s="136" t="s">
        <v>116</v>
      </c>
    </row>
    <row r="9" spans="1:9" x14ac:dyDescent="0.3">
      <c r="B9" s="130" t="s">
        <v>15</v>
      </c>
      <c r="C9" s="139">
        <v>3.22</v>
      </c>
      <c r="D9" s="139">
        <v>6</v>
      </c>
      <c r="E9" s="139">
        <v>3.1</v>
      </c>
      <c r="F9" s="139">
        <v>3.23</v>
      </c>
      <c r="G9" s="139">
        <v>3.13</v>
      </c>
      <c r="H9" s="139">
        <v>3.47</v>
      </c>
    </row>
    <row r="10" spans="1:9" x14ac:dyDescent="0.3">
      <c r="B10" s="3" t="s">
        <v>125</v>
      </c>
      <c r="C10" s="140">
        <v>7.31</v>
      </c>
      <c r="D10" s="140">
        <v>7.26</v>
      </c>
      <c r="E10" s="140">
        <v>7.19</v>
      </c>
      <c r="F10" s="140">
        <v>7.25</v>
      </c>
      <c r="G10" s="140">
        <v>7.21</v>
      </c>
      <c r="H10" s="140">
        <v>7.76</v>
      </c>
    </row>
    <row r="11" spans="1:9" x14ac:dyDescent="0.3">
      <c r="A11" s="141"/>
      <c r="B11" s="142"/>
      <c r="C11" s="143"/>
      <c r="D11" s="143"/>
      <c r="E11" s="143"/>
      <c r="F11" s="143"/>
      <c r="G11" s="143"/>
      <c r="H11" s="143"/>
    </row>
    <row r="12" spans="1:9" x14ac:dyDescent="0.3">
      <c r="A12" s="144"/>
      <c r="B12" s="144"/>
      <c r="C12" s="144"/>
      <c r="D12" s="144"/>
      <c r="E12" s="144"/>
      <c r="F12" s="144"/>
      <c r="G12" s="144"/>
      <c r="H12" s="144"/>
    </row>
    <row r="13" spans="1:9" ht="127.8" customHeight="1" x14ac:dyDescent="0.3">
      <c r="B13" s="171" t="s">
        <v>119</v>
      </c>
      <c r="C13" s="171"/>
      <c r="D13" s="171"/>
      <c r="E13" s="171"/>
      <c r="F13" s="171"/>
      <c r="G13" s="171"/>
      <c r="H13" s="171"/>
    </row>
    <row r="15" spans="1:9" x14ac:dyDescent="0.3">
      <c r="B15" s="67" t="s">
        <v>76</v>
      </c>
      <c r="C15" s="172"/>
      <c r="D15" s="172"/>
      <c r="E15" s="172"/>
      <c r="F15" s="172"/>
      <c r="G15" s="172"/>
      <c r="H15" s="172"/>
    </row>
    <row r="16" spans="1:9" x14ac:dyDescent="0.3">
      <c r="B16" s="3" t="s">
        <v>65</v>
      </c>
      <c r="C16" s="79" t="s">
        <v>13</v>
      </c>
      <c r="D16" s="80" t="s">
        <v>7</v>
      </c>
      <c r="E16" s="80" t="s">
        <v>8</v>
      </c>
      <c r="F16" s="80" t="s">
        <v>9</v>
      </c>
      <c r="G16" s="165" t="s">
        <v>10</v>
      </c>
      <c r="H16" s="109" t="s">
        <v>11</v>
      </c>
      <c r="I16" s="108"/>
    </row>
    <row r="17" spans="2:10" x14ac:dyDescent="0.3">
      <c r="B17" s="145" t="s">
        <v>67</v>
      </c>
      <c r="C17" s="57">
        <v>26000</v>
      </c>
      <c r="D17" s="55">
        <v>28000</v>
      </c>
      <c r="E17" s="55">
        <v>97780</v>
      </c>
      <c r="F17" s="55">
        <v>176000</v>
      </c>
      <c r="G17" s="166">
        <v>45000</v>
      </c>
      <c r="H17" s="110">
        <v>23400</v>
      </c>
    </row>
    <row r="18" spans="2:10" x14ac:dyDescent="0.3">
      <c r="B18" s="159" t="s">
        <v>15</v>
      </c>
      <c r="C18" s="113">
        <f t="shared" ref="C18:H18" si="0">C9*C17</f>
        <v>83720</v>
      </c>
      <c r="D18" s="113">
        <f t="shared" si="0"/>
        <v>168000</v>
      </c>
      <c r="E18" s="113">
        <f t="shared" si="0"/>
        <v>303118</v>
      </c>
      <c r="F18" s="113">
        <f t="shared" si="0"/>
        <v>568480</v>
      </c>
      <c r="G18" s="113">
        <f t="shared" si="0"/>
        <v>140850</v>
      </c>
      <c r="H18" s="113">
        <f t="shared" si="0"/>
        <v>81198</v>
      </c>
      <c r="I18" s="52">
        <f>SUM(C18:H18)</f>
        <v>1345366</v>
      </c>
      <c r="J18" t="s">
        <v>132</v>
      </c>
    </row>
    <row r="19" spans="2:10" x14ac:dyDescent="0.3">
      <c r="B19" s="127" t="s">
        <v>125</v>
      </c>
      <c r="C19" s="112">
        <f t="shared" ref="C19:H19" si="1">C10 *C17</f>
        <v>190060</v>
      </c>
      <c r="D19" s="112">
        <f t="shared" si="1"/>
        <v>203280</v>
      </c>
      <c r="E19" s="112">
        <f t="shared" si="1"/>
        <v>703038.20000000007</v>
      </c>
      <c r="F19" s="112">
        <f t="shared" si="1"/>
        <v>1276000</v>
      </c>
      <c r="G19" s="112">
        <f t="shared" si="1"/>
        <v>324450</v>
      </c>
      <c r="H19" s="112">
        <f t="shared" si="1"/>
        <v>181584</v>
      </c>
      <c r="I19" s="45">
        <f>SUM(C19:H19)</f>
        <v>2878412.2</v>
      </c>
    </row>
  </sheetData>
  <mergeCells count="3">
    <mergeCell ref="C6:H6"/>
    <mergeCell ref="B13:H13"/>
    <mergeCell ref="C15:H15"/>
  </mergeCells>
  <conditionalFormatting sqref="C18:H19">
    <cfRule type="cellIs" dxfId="16" priority="1" operator="equal">
      <formula>#REF!</formula>
    </cfRule>
  </conditionalFormatting>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31"/>
  <sheetViews>
    <sheetView topLeftCell="A17" zoomScaleNormal="100" workbookViewId="0">
      <selection activeCell="B29" sqref="B29:G29"/>
    </sheetView>
  </sheetViews>
  <sheetFormatPr defaultRowHeight="14.4" x14ac:dyDescent="0.3"/>
  <cols>
    <col min="1" max="1" width="33.109375" customWidth="1"/>
    <col min="2" max="6" width="15.6640625" customWidth="1"/>
    <col min="7" max="7" width="16.109375" customWidth="1"/>
  </cols>
  <sheetData>
    <row r="1" spans="1:8" ht="18" x14ac:dyDescent="0.35">
      <c r="A1" s="2" t="s">
        <v>0</v>
      </c>
    </row>
    <row r="2" spans="1:8" ht="15.6" x14ac:dyDescent="0.3">
      <c r="A2" s="1" t="s">
        <v>77</v>
      </c>
    </row>
    <row r="3" spans="1:8" ht="15.6" x14ac:dyDescent="0.3">
      <c r="A3" s="1" t="s">
        <v>12</v>
      </c>
    </row>
    <row r="4" spans="1:8" ht="15.6" x14ac:dyDescent="0.3">
      <c r="A4" s="1" t="s">
        <v>6</v>
      </c>
      <c r="B4" s="1"/>
    </row>
    <row r="5" spans="1:8" ht="15.6" x14ac:dyDescent="0.3">
      <c r="A5" s="1"/>
      <c r="B5" s="1"/>
    </row>
    <row r="6" spans="1:8" ht="30" customHeight="1" thickBot="1" x14ac:dyDescent="0.35">
      <c r="B6" s="179" t="s">
        <v>18</v>
      </c>
      <c r="C6" s="180"/>
      <c r="D6" s="180"/>
      <c r="E6" s="180"/>
      <c r="F6" s="180"/>
      <c r="G6" s="181"/>
    </row>
    <row r="7" spans="1:8" ht="28.8" x14ac:dyDescent="0.3">
      <c r="A7" s="3" t="s">
        <v>1</v>
      </c>
      <c r="B7" s="4" t="s">
        <v>13</v>
      </c>
      <c r="C7" s="5" t="s">
        <v>7</v>
      </c>
      <c r="D7" s="5" t="s">
        <v>8</v>
      </c>
      <c r="E7" s="5" t="s">
        <v>9</v>
      </c>
      <c r="F7" s="5" t="s">
        <v>10</v>
      </c>
      <c r="G7" s="6" t="s">
        <v>11</v>
      </c>
    </row>
    <row r="8" spans="1:8" ht="30" customHeight="1" x14ac:dyDescent="0.3">
      <c r="A8" s="7" t="s">
        <v>16</v>
      </c>
      <c r="B8" s="14" t="s">
        <v>22</v>
      </c>
      <c r="C8" s="14" t="s">
        <v>22</v>
      </c>
      <c r="D8" s="14" t="s">
        <v>22</v>
      </c>
      <c r="E8" s="14" t="s">
        <v>22</v>
      </c>
      <c r="F8" s="14" t="s">
        <v>22</v>
      </c>
      <c r="G8" s="15" t="s">
        <v>22</v>
      </c>
    </row>
    <row r="9" spans="1:8" ht="30" customHeight="1" x14ac:dyDescent="0.3">
      <c r="A9" s="7" t="s">
        <v>5</v>
      </c>
      <c r="B9" s="14" t="s">
        <v>22</v>
      </c>
      <c r="C9" s="14" t="s">
        <v>22</v>
      </c>
      <c r="D9" s="14" t="s">
        <v>22</v>
      </c>
      <c r="E9" s="14" t="s">
        <v>22</v>
      </c>
      <c r="F9" s="14" t="s">
        <v>22</v>
      </c>
      <c r="G9" s="15" t="s">
        <v>22</v>
      </c>
    </row>
    <row r="10" spans="1:8" ht="30" customHeight="1" x14ac:dyDescent="0.3">
      <c r="A10" s="8" t="s">
        <v>20</v>
      </c>
      <c r="B10" s="14">
        <v>1.68</v>
      </c>
      <c r="C10" s="14">
        <v>1.68</v>
      </c>
      <c r="D10" s="14">
        <v>1.68</v>
      </c>
      <c r="E10" s="14">
        <v>1.68</v>
      </c>
      <c r="F10" s="14">
        <v>1.68</v>
      </c>
      <c r="G10" s="16">
        <v>2.75</v>
      </c>
    </row>
    <row r="11" spans="1:8" ht="30" customHeight="1" x14ac:dyDescent="0.3">
      <c r="A11" s="44" t="s">
        <v>21</v>
      </c>
      <c r="B11" s="60">
        <v>1.46</v>
      </c>
      <c r="C11" s="60">
        <v>1.46</v>
      </c>
      <c r="D11" s="60">
        <v>1.46</v>
      </c>
      <c r="E11" s="60">
        <v>1.46</v>
      </c>
      <c r="F11" s="60">
        <v>1.46</v>
      </c>
      <c r="G11" s="61">
        <v>2.57</v>
      </c>
    </row>
    <row r="13" spans="1:8" x14ac:dyDescent="0.3">
      <c r="A13" s="10" t="s">
        <v>68</v>
      </c>
    </row>
    <row r="14" spans="1:8" x14ac:dyDescent="0.3">
      <c r="A14" s="11"/>
    </row>
    <row r="16" spans="1:8" s="23" customFormat="1" x14ac:dyDescent="0.3">
      <c r="B16" s="50"/>
      <c r="C16" s="50"/>
      <c r="D16" s="50"/>
      <c r="E16" s="50"/>
      <c r="F16" s="50"/>
      <c r="G16" s="50"/>
      <c r="H16" s="51"/>
    </row>
    <row r="17" spans="1:9" ht="15.75" customHeight="1" thickBot="1" x14ac:dyDescent="0.35">
      <c r="A17" s="67" t="s">
        <v>76</v>
      </c>
      <c r="B17" s="179" t="s">
        <v>66</v>
      </c>
      <c r="C17" s="180"/>
      <c r="D17" s="180"/>
      <c r="E17" s="180"/>
      <c r="F17" s="180"/>
      <c r="G17" s="181"/>
    </row>
    <row r="18" spans="1:9" ht="28.8" x14ac:dyDescent="0.3">
      <c r="A18" s="23" t="s">
        <v>65</v>
      </c>
      <c r="B18" s="4" t="s">
        <v>13</v>
      </c>
      <c r="C18" s="5" t="s">
        <v>7</v>
      </c>
      <c r="D18" s="5" t="s">
        <v>8</v>
      </c>
      <c r="E18" s="5" t="s">
        <v>9</v>
      </c>
      <c r="F18" s="5" t="s">
        <v>10</v>
      </c>
      <c r="G18" s="6" t="s">
        <v>11</v>
      </c>
    </row>
    <row r="19" spans="1:9" x14ac:dyDescent="0.3">
      <c r="A19" s="54" t="s">
        <v>67</v>
      </c>
      <c r="B19" s="57">
        <v>39000</v>
      </c>
      <c r="C19" s="55">
        <v>28000</v>
      </c>
      <c r="D19" s="55">
        <v>66880</v>
      </c>
      <c r="E19" s="55">
        <v>139750</v>
      </c>
      <c r="F19" s="55">
        <v>75000</v>
      </c>
      <c r="G19" s="56">
        <v>33000</v>
      </c>
      <c r="H19" s="58">
        <f>SUM(B19:G19)</f>
        <v>381630</v>
      </c>
    </row>
    <row r="20" spans="1:9" x14ac:dyDescent="0.3">
      <c r="A20" s="8" t="s">
        <v>20</v>
      </c>
      <c r="B20" s="46">
        <f t="shared" ref="B20:G20" si="0">B19*B10</f>
        <v>65520</v>
      </c>
      <c r="C20" s="46">
        <f t="shared" si="0"/>
        <v>47040</v>
      </c>
      <c r="D20" s="46">
        <f t="shared" si="0"/>
        <v>112358.39999999999</v>
      </c>
      <c r="E20" s="46">
        <f t="shared" si="0"/>
        <v>234780</v>
      </c>
      <c r="F20" s="46">
        <f t="shared" si="0"/>
        <v>126000</v>
      </c>
      <c r="G20" s="47">
        <f t="shared" si="0"/>
        <v>90750</v>
      </c>
      <c r="H20" s="45">
        <f>SUM(B20:G20)/H19</f>
        <v>1.7725241726279382</v>
      </c>
      <c r="I20" s="59" t="s">
        <v>63</v>
      </c>
    </row>
    <row r="21" spans="1:9" x14ac:dyDescent="0.3">
      <c r="A21" s="44" t="s">
        <v>21</v>
      </c>
      <c r="B21" s="48">
        <f t="shared" ref="B21:G21" si="1">B19*B11</f>
        <v>56940</v>
      </c>
      <c r="C21" s="48">
        <f t="shared" si="1"/>
        <v>40880</v>
      </c>
      <c r="D21" s="48">
        <f t="shared" si="1"/>
        <v>97644.800000000003</v>
      </c>
      <c r="E21" s="48">
        <f t="shared" si="1"/>
        <v>204035</v>
      </c>
      <c r="F21" s="48">
        <f t="shared" si="1"/>
        <v>109500</v>
      </c>
      <c r="G21" s="49">
        <f t="shared" si="1"/>
        <v>84810</v>
      </c>
      <c r="H21" s="52">
        <f>SUM(B21:G21)/H19</f>
        <v>1.5559830202028144</v>
      </c>
      <c r="I21" s="59" t="s">
        <v>69</v>
      </c>
    </row>
    <row r="23" spans="1:9" ht="72" customHeight="1" x14ac:dyDescent="0.3">
      <c r="A23" s="171" t="s">
        <v>70</v>
      </c>
      <c r="B23" s="171"/>
      <c r="C23" s="171"/>
      <c r="D23" s="171"/>
      <c r="E23" s="171"/>
      <c r="F23" s="171"/>
      <c r="G23" s="171"/>
      <c r="H23" s="171"/>
    </row>
    <row r="26" spans="1:9" x14ac:dyDescent="0.3">
      <c r="A26" s="23" t="s">
        <v>71</v>
      </c>
    </row>
    <row r="27" spans="1:9" ht="15" thickBot="1" x14ac:dyDescent="0.35">
      <c r="A27" s="62" t="s">
        <v>72</v>
      </c>
      <c r="B27" s="179" t="s">
        <v>18</v>
      </c>
      <c r="C27" s="180"/>
      <c r="D27" s="180"/>
      <c r="E27" s="180"/>
      <c r="F27" s="180"/>
      <c r="G27" s="181"/>
    </row>
    <row r="28" spans="1:9" ht="28.8" x14ac:dyDescent="0.3">
      <c r="A28" s="3"/>
      <c r="B28" s="4" t="s">
        <v>13</v>
      </c>
      <c r="C28" s="5" t="s">
        <v>7</v>
      </c>
      <c r="D28" s="5" t="s">
        <v>8</v>
      </c>
      <c r="E28" s="5" t="s">
        <v>9</v>
      </c>
      <c r="F28" s="5" t="s">
        <v>10</v>
      </c>
      <c r="G28" s="6" t="s">
        <v>11</v>
      </c>
    </row>
    <row r="29" spans="1:9" x14ac:dyDescent="0.3">
      <c r="A29" s="63" t="s">
        <v>73</v>
      </c>
      <c r="B29" s="14">
        <v>1.71</v>
      </c>
      <c r="C29" s="14">
        <v>1.71</v>
      </c>
      <c r="D29" s="14">
        <v>1.71</v>
      </c>
      <c r="E29" s="14">
        <v>1.71</v>
      </c>
      <c r="F29" s="14">
        <v>1.71</v>
      </c>
      <c r="G29" s="15">
        <v>2.72</v>
      </c>
    </row>
    <row r="30" spans="1:9" x14ac:dyDescent="0.3">
      <c r="A30" s="63" t="s">
        <v>74</v>
      </c>
      <c r="B30" s="14">
        <f>B11-B29</f>
        <v>-0.25</v>
      </c>
      <c r="C30" s="14">
        <f t="shared" ref="C30:G30" si="2">C11-C29</f>
        <v>-0.25</v>
      </c>
      <c r="D30" s="14">
        <f t="shared" si="2"/>
        <v>-0.25</v>
      </c>
      <c r="E30" s="14">
        <f t="shared" si="2"/>
        <v>-0.25</v>
      </c>
      <c r="F30" s="14">
        <f t="shared" si="2"/>
        <v>-0.25</v>
      </c>
      <c r="G30" s="15">
        <f t="shared" si="2"/>
        <v>-0.15000000000000036</v>
      </c>
    </row>
    <row r="31" spans="1:9" x14ac:dyDescent="0.3">
      <c r="A31" s="64" t="s">
        <v>75</v>
      </c>
      <c r="B31" s="65">
        <f>B30/B29</f>
        <v>-0.14619883040935672</v>
      </c>
      <c r="C31" s="65">
        <f t="shared" ref="C31:G31" si="3">C30/C29</f>
        <v>-0.14619883040935672</v>
      </c>
      <c r="D31" s="65">
        <f t="shared" si="3"/>
        <v>-0.14619883040935672</v>
      </c>
      <c r="E31" s="65">
        <f t="shared" si="3"/>
        <v>-0.14619883040935672</v>
      </c>
      <c r="F31" s="65">
        <f t="shared" si="3"/>
        <v>-0.14619883040935672</v>
      </c>
      <c r="G31" s="66">
        <f t="shared" si="3"/>
        <v>-5.5147058823529535E-2</v>
      </c>
    </row>
  </sheetData>
  <mergeCells count="4">
    <mergeCell ref="B6:G6"/>
    <mergeCell ref="B17:G17"/>
    <mergeCell ref="A23:H23"/>
    <mergeCell ref="B27:G27"/>
  </mergeCells>
  <conditionalFormatting sqref="B8:G11 B20:G21">
    <cfRule type="cellIs" dxfId="3" priority="7" operator="equal">
      <formula>#REF!</formula>
    </cfRule>
  </conditionalFormatting>
  <conditionalFormatting sqref="B29:G31">
    <cfRule type="cellIs" dxfId="2" priority="1" operator="equal">
      <formula>#REF!</formula>
    </cfRule>
  </conditionalFormatting>
  <dataValidations count="1">
    <dataValidation type="list" allowBlank="1" showInputMessage="1" showErrorMessage="1" sqref="A8:A9" xr:uid="{00000000-0002-0000-0300-000000000000}">
      <formula1>#REF!</formula1>
    </dataValidation>
  </dataValidations>
  <pageMargins left="0.7" right="0.7" top="0.75" bottom="0.75" header="0.3" footer="0.3"/>
  <pageSetup scale="78"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T14"/>
  <sheetViews>
    <sheetView workbookViewId="0">
      <selection activeCell="A16" sqref="A16"/>
    </sheetView>
  </sheetViews>
  <sheetFormatPr defaultRowHeight="14.4" x14ac:dyDescent="0.3"/>
  <cols>
    <col min="1" max="1" width="33.109375" customWidth="1"/>
    <col min="2" max="6" width="15.6640625" customWidth="1"/>
    <col min="7" max="7" width="16.109375" customWidth="1"/>
  </cols>
  <sheetData>
    <row r="1" spans="1:20" s="25" customFormat="1" ht="12" x14ac:dyDescent="0.25">
      <c r="A1" s="24" t="s">
        <v>0</v>
      </c>
    </row>
    <row r="2" spans="1:20" s="25" customFormat="1" ht="12" x14ac:dyDescent="0.25">
      <c r="A2" s="25" t="s">
        <v>40</v>
      </c>
    </row>
    <row r="3" spans="1:20" s="25" customFormat="1" ht="12" x14ac:dyDescent="0.25">
      <c r="A3" s="25" t="s">
        <v>41</v>
      </c>
    </row>
    <row r="4" spans="1:20" s="25" customFormat="1" ht="12.6" thickBot="1" x14ac:dyDescent="0.3">
      <c r="A4" s="25" t="s">
        <v>42</v>
      </c>
    </row>
    <row r="5" spans="1:20" s="25" customFormat="1" ht="60.6" thickBot="1" x14ac:dyDescent="0.3">
      <c r="A5" s="26" t="s">
        <v>1</v>
      </c>
      <c r="B5" s="27" t="s">
        <v>43</v>
      </c>
      <c r="C5" s="27" t="s">
        <v>56</v>
      </c>
      <c r="D5" s="27" t="s">
        <v>44</v>
      </c>
      <c r="E5" s="27" t="s">
        <v>57</v>
      </c>
      <c r="F5" s="27" t="s">
        <v>45</v>
      </c>
      <c r="G5" s="27" t="s">
        <v>58</v>
      </c>
      <c r="H5" s="27" t="s">
        <v>46</v>
      </c>
      <c r="I5" s="27" t="s">
        <v>59</v>
      </c>
      <c r="J5" s="27" t="s">
        <v>47</v>
      </c>
      <c r="K5" s="27" t="s">
        <v>60</v>
      </c>
      <c r="L5" s="27" t="s">
        <v>48</v>
      </c>
      <c r="M5" s="27" t="s">
        <v>61</v>
      </c>
      <c r="N5" s="28" t="s">
        <v>39</v>
      </c>
      <c r="P5" s="27"/>
      <c r="Q5" s="27"/>
      <c r="R5" s="27"/>
      <c r="S5" s="28"/>
      <c r="T5" s="28"/>
    </row>
    <row r="6" spans="1:20" s="25" customFormat="1" ht="30" customHeight="1" x14ac:dyDescent="0.25">
      <c r="A6" s="29" t="s">
        <v>4</v>
      </c>
      <c r="B6" s="30">
        <v>1.8</v>
      </c>
      <c r="C6" s="30">
        <f>B6*C19</f>
        <v>0</v>
      </c>
      <c r="D6" s="30">
        <v>1.98</v>
      </c>
      <c r="E6" s="30">
        <f>D6*E19</f>
        <v>0</v>
      </c>
      <c r="F6" s="30">
        <v>1.8</v>
      </c>
      <c r="G6" s="30">
        <f>F6*G19</f>
        <v>0</v>
      </c>
      <c r="H6" s="30">
        <v>2.6</v>
      </c>
      <c r="I6" s="30">
        <f>H6*I19</f>
        <v>0</v>
      </c>
      <c r="J6" s="30">
        <v>1.87</v>
      </c>
      <c r="K6" s="30">
        <f>J6*K19</f>
        <v>0</v>
      </c>
      <c r="L6" s="30">
        <v>1.98</v>
      </c>
      <c r="M6" s="30">
        <f>L6*M19</f>
        <v>0</v>
      </c>
      <c r="N6" s="31">
        <f>C6+E6+G6+I6+K6+M6</f>
        <v>0</v>
      </c>
      <c r="P6" s="32"/>
      <c r="Q6" s="30"/>
      <c r="R6" s="30"/>
      <c r="S6" s="30"/>
      <c r="T6" s="30"/>
    </row>
    <row r="7" spans="1:20" s="25" customFormat="1" ht="30" customHeight="1" x14ac:dyDescent="0.25">
      <c r="A7" s="33" t="s">
        <v>49</v>
      </c>
      <c r="B7" s="32">
        <v>2.0177999999999998</v>
      </c>
      <c r="C7" s="30">
        <f>B7*C19</f>
        <v>0</v>
      </c>
      <c r="D7" s="32">
        <v>2.1539000000000001</v>
      </c>
      <c r="E7" s="30">
        <f>D7*E19</f>
        <v>0</v>
      </c>
      <c r="F7" s="32">
        <v>2.2776000000000001</v>
      </c>
      <c r="G7" s="30">
        <f>F7*G19</f>
        <v>0</v>
      </c>
      <c r="H7" s="32">
        <v>2.9580000000000002</v>
      </c>
      <c r="I7" s="30">
        <f>H7*I19</f>
        <v>0</v>
      </c>
      <c r="J7" s="32">
        <v>2.0177999999999998</v>
      </c>
      <c r="K7" s="30">
        <f>J7*K19</f>
        <v>0</v>
      </c>
      <c r="L7" s="32">
        <v>2.0177999999999998</v>
      </c>
      <c r="M7" s="30">
        <f>L7*M19</f>
        <v>0</v>
      </c>
      <c r="N7" s="31">
        <f>C7+E7+G7+I7+K7+M7</f>
        <v>0</v>
      </c>
      <c r="P7" s="34"/>
      <c r="Q7" s="30"/>
      <c r="R7" s="30"/>
      <c r="S7" s="30"/>
      <c r="T7" s="30"/>
    </row>
    <row r="8" spans="1:20" s="25" customFormat="1" ht="30" customHeight="1" x14ac:dyDescent="0.25">
      <c r="A8" s="33" t="s">
        <v>14</v>
      </c>
      <c r="B8" s="35" t="s">
        <v>50</v>
      </c>
      <c r="C8" s="30"/>
      <c r="D8" s="30">
        <v>1.66</v>
      </c>
      <c r="E8" s="30"/>
      <c r="F8" s="30">
        <v>1.6</v>
      </c>
      <c r="G8" s="30"/>
      <c r="H8" s="30">
        <v>2.5499999999999998</v>
      </c>
      <c r="I8" s="30"/>
      <c r="J8" s="30">
        <v>1.59</v>
      </c>
      <c r="K8" s="30"/>
      <c r="L8" s="35" t="s">
        <v>51</v>
      </c>
      <c r="M8" s="34"/>
      <c r="N8" s="31" t="s">
        <v>52</v>
      </c>
      <c r="P8" s="36"/>
    </row>
    <row r="9" spans="1:20" s="25" customFormat="1" ht="30" customHeight="1" x14ac:dyDescent="0.25">
      <c r="A9" s="37" t="s">
        <v>24</v>
      </c>
      <c r="B9" s="38">
        <v>1.71</v>
      </c>
      <c r="C9" s="38">
        <f>B9*C19</f>
        <v>0</v>
      </c>
      <c r="D9" s="38">
        <v>1.71</v>
      </c>
      <c r="E9" s="38">
        <f>D9*E19</f>
        <v>0</v>
      </c>
      <c r="F9" s="38">
        <v>1.71</v>
      </c>
      <c r="G9" s="38">
        <f>F9*G19</f>
        <v>0</v>
      </c>
      <c r="H9" s="38">
        <v>2.72</v>
      </c>
      <c r="I9" s="38">
        <f>H9*I19</f>
        <v>0</v>
      </c>
      <c r="J9" s="38">
        <v>1.71</v>
      </c>
      <c r="K9" s="38">
        <f>J9*K19</f>
        <v>0</v>
      </c>
      <c r="L9" s="38">
        <v>1.71</v>
      </c>
      <c r="M9" s="38">
        <f>L9*M19</f>
        <v>0</v>
      </c>
      <c r="N9" s="39">
        <f>C9+E9+G9+I9+K9+M9</f>
        <v>0</v>
      </c>
    </row>
    <row r="10" spans="1:20" s="25" customFormat="1" ht="30" customHeight="1" x14ac:dyDescent="0.25">
      <c r="A10" s="40" t="s">
        <v>16</v>
      </c>
      <c r="B10" s="32" t="s">
        <v>53</v>
      </c>
      <c r="C10" s="32"/>
      <c r="D10" s="32" t="s">
        <v>53</v>
      </c>
      <c r="E10" s="32"/>
      <c r="F10" s="32" t="s">
        <v>53</v>
      </c>
      <c r="G10" s="32"/>
      <c r="H10" s="32" t="s">
        <v>53</v>
      </c>
      <c r="I10" s="41"/>
      <c r="J10" s="41" t="s">
        <v>53</v>
      </c>
      <c r="K10" s="41"/>
      <c r="L10" s="41" t="s">
        <v>53</v>
      </c>
      <c r="M10" s="32"/>
      <c r="N10" s="32"/>
    </row>
    <row r="11" spans="1:20" s="25" customFormat="1" ht="30" customHeight="1" x14ac:dyDescent="0.25">
      <c r="A11" s="42" t="s">
        <v>5</v>
      </c>
      <c r="B11" s="32" t="s">
        <v>53</v>
      </c>
      <c r="C11" s="32"/>
      <c r="D11" s="32" t="s">
        <v>53</v>
      </c>
      <c r="E11" s="32"/>
      <c r="F11" s="32" t="s">
        <v>53</v>
      </c>
      <c r="G11" s="32"/>
      <c r="H11" s="32" t="s">
        <v>53</v>
      </c>
      <c r="I11" s="32"/>
      <c r="J11" s="32" t="s">
        <v>53</v>
      </c>
      <c r="K11" s="32"/>
      <c r="L11" s="32" t="s">
        <v>53</v>
      </c>
      <c r="M11" s="32"/>
      <c r="N11" s="32"/>
    </row>
    <row r="12" spans="1:20" s="25" customFormat="1" ht="12" x14ac:dyDescent="0.25"/>
    <row r="13" spans="1:20" s="25" customFormat="1" ht="12" x14ac:dyDescent="0.25">
      <c r="A13" s="25" t="s">
        <v>54</v>
      </c>
    </row>
    <row r="14" spans="1:20" s="25" customFormat="1" ht="12" x14ac:dyDescent="0.25">
      <c r="A14" s="43" t="s">
        <v>55</v>
      </c>
      <c r="B14" s="43"/>
    </row>
  </sheetData>
  <pageMargins left="0.7" right="0.7" top="0.75" bottom="0.75" header="0.3" footer="0.3"/>
  <pageSetup scale="49" orientation="landscape"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1"/>
  <sheetViews>
    <sheetView topLeftCell="D1" workbookViewId="0">
      <selection activeCell="K19" sqref="K19"/>
    </sheetView>
  </sheetViews>
  <sheetFormatPr defaultRowHeight="14.4" x14ac:dyDescent="0.3"/>
  <cols>
    <col min="1" max="1" width="25.109375" customWidth="1"/>
    <col min="2" max="3" width="15.6640625" customWidth="1"/>
    <col min="4" max="4" width="16.6640625" customWidth="1"/>
    <col min="5" max="10" width="15.6640625" customWidth="1"/>
    <col min="11" max="11" width="15.6640625" bestFit="1" customWidth="1"/>
  </cols>
  <sheetData>
    <row r="1" spans="1:11" ht="15.9" customHeight="1" x14ac:dyDescent="0.35">
      <c r="A1" s="2" t="s">
        <v>0</v>
      </c>
      <c r="B1" s="2"/>
      <c r="C1" s="2"/>
      <c r="D1" s="2"/>
    </row>
    <row r="2" spans="1:11" ht="15.9" customHeight="1" x14ac:dyDescent="0.3">
      <c r="A2" s="69" t="s">
        <v>100</v>
      </c>
      <c r="B2" s="69"/>
      <c r="C2" s="69"/>
      <c r="D2" s="69"/>
    </row>
    <row r="3" spans="1:11" ht="15.9" customHeight="1" x14ac:dyDescent="0.3">
      <c r="A3" s="96" t="s">
        <v>76</v>
      </c>
      <c r="B3" s="96"/>
      <c r="C3" s="96"/>
      <c r="D3" s="96"/>
    </row>
    <row r="4" spans="1:11" ht="15.9" customHeight="1" x14ac:dyDescent="0.3"/>
    <row r="5" spans="1:11" ht="15.9" customHeight="1" x14ac:dyDescent="0.3">
      <c r="A5" s="97"/>
      <c r="B5" s="98">
        <v>2012</v>
      </c>
      <c r="C5" s="98">
        <v>2013</v>
      </c>
      <c r="D5" s="98">
        <v>2013</v>
      </c>
      <c r="E5" s="98">
        <v>2014</v>
      </c>
      <c r="F5" s="98">
        <v>2015</v>
      </c>
      <c r="G5" s="98">
        <v>2016</v>
      </c>
      <c r="H5" s="98">
        <v>2017</v>
      </c>
      <c r="I5" s="98">
        <v>2018</v>
      </c>
      <c r="J5" s="98">
        <v>2019</v>
      </c>
      <c r="K5" s="98">
        <v>2020</v>
      </c>
    </row>
    <row r="6" spans="1:11" ht="15.9" customHeight="1" x14ac:dyDescent="0.3">
      <c r="A6" s="106"/>
      <c r="B6" s="107" t="s">
        <v>106</v>
      </c>
      <c r="C6" s="107"/>
      <c r="D6" s="107"/>
      <c r="E6" s="107"/>
      <c r="F6" s="107"/>
      <c r="G6" s="107"/>
      <c r="H6" s="107"/>
      <c r="I6" s="107"/>
      <c r="J6" s="107"/>
      <c r="K6" s="107" t="s">
        <v>107</v>
      </c>
    </row>
    <row r="7" spans="1:11" s="22" customFormat="1" ht="15" thickBot="1" x14ac:dyDescent="0.35">
      <c r="A7" s="105" t="s">
        <v>101</v>
      </c>
      <c r="B7" s="99" t="s">
        <v>103</v>
      </c>
      <c r="C7" s="99" t="s">
        <v>105</v>
      </c>
      <c r="D7" s="99" t="s">
        <v>104</v>
      </c>
      <c r="E7" s="99" t="s">
        <v>103</v>
      </c>
      <c r="F7" s="99" t="s">
        <v>103</v>
      </c>
      <c r="G7" s="99" t="s">
        <v>102</v>
      </c>
      <c r="H7" s="99" t="s">
        <v>21</v>
      </c>
      <c r="I7" s="99" t="s">
        <v>21</v>
      </c>
      <c r="J7" s="99" t="s">
        <v>21</v>
      </c>
      <c r="K7" s="99" t="s">
        <v>21</v>
      </c>
    </row>
    <row r="8" spans="1:11" ht="15.9" customHeight="1" x14ac:dyDescent="0.3">
      <c r="A8" s="100" t="s">
        <v>13</v>
      </c>
      <c r="B8" s="104"/>
      <c r="C8" s="104"/>
      <c r="D8" s="104"/>
      <c r="E8" s="104">
        <v>2.44</v>
      </c>
      <c r="F8" s="104">
        <v>2.3199999999999998</v>
      </c>
      <c r="G8" s="104">
        <v>2.2938999999999998</v>
      </c>
      <c r="H8" s="103">
        <v>1.71</v>
      </c>
      <c r="I8" s="103">
        <v>1.46</v>
      </c>
      <c r="J8" s="103">
        <v>1.52</v>
      </c>
      <c r="K8" s="103">
        <v>1.92</v>
      </c>
    </row>
    <row r="9" spans="1:11" ht="15.9" customHeight="1" x14ac:dyDescent="0.3">
      <c r="A9" s="100" t="s">
        <v>7</v>
      </c>
      <c r="B9" s="104"/>
      <c r="C9" s="104"/>
      <c r="D9" s="104"/>
      <c r="E9" s="104"/>
      <c r="F9" s="104">
        <v>2.2799999999999998</v>
      </c>
      <c r="G9" s="104">
        <v>2.1577999999999999</v>
      </c>
      <c r="H9" s="103">
        <v>1.71</v>
      </c>
      <c r="I9" s="103">
        <v>1.46</v>
      </c>
      <c r="J9" s="103">
        <v>1.52</v>
      </c>
      <c r="K9" s="103">
        <v>1.92</v>
      </c>
    </row>
    <row r="10" spans="1:11" ht="15.9" customHeight="1" x14ac:dyDescent="0.3">
      <c r="A10" s="100" t="s">
        <v>8</v>
      </c>
      <c r="B10" s="104"/>
      <c r="C10" s="104"/>
      <c r="D10" s="104">
        <v>3.03</v>
      </c>
      <c r="E10" s="104">
        <v>2.4</v>
      </c>
      <c r="F10" s="104">
        <v>2.2799999999999998</v>
      </c>
      <c r="G10" s="104">
        <v>2.1577999999999999</v>
      </c>
      <c r="H10" s="103">
        <v>1.71</v>
      </c>
      <c r="I10" s="103">
        <v>1.46</v>
      </c>
      <c r="J10" s="103">
        <v>1.52</v>
      </c>
      <c r="K10" s="103">
        <v>1.92</v>
      </c>
    </row>
    <row r="11" spans="1:11" ht="15.9" customHeight="1" x14ac:dyDescent="0.3">
      <c r="A11" s="100" t="s">
        <v>9</v>
      </c>
      <c r="B11" s="104"/>
      <c r="C11" s="104"/>
      <c r="D11" s="104"/>
      <c r="E11" s="104"/>
      <c r="F11" s="104">
        <v>2.3199999999999998</v>
      </c>
      <c r="G11" s="104">
        <v>2.1577999999999999</v>
      </c>
      <c r="H11" s="103">
        <v>1.71</v>
      </c>
      <c r="I11" s="103">
        <v>1.46</v>
      </c>
      <c r="J11" s="103">
        <v>1.52</v>
      </c>
      <c r="K11" s="103">
        <v>1.92</v>
      </c>
    </row>
    <row r="12" spans="1:11" ht="15.9" customHeight="1" x14ac:dyDescent="0.3">
      <c r="A12" s="100" t="s">
        <v>10</v>
      </c>
      <c r="B12" s="104"/>
      <c r="C12" s="104"/>
      <c r="D12" s="104"/>
      <c r="E12" s="104"/>
      <c r="F12" s="104"/>
      <c r="G12" s="104"/>
      <c r="H12" s="103">
        <v>1.71</v>
      </c>
      <c r="I12" s="103">
        <v>1.46</v>
      </c>
      <c r="J12" s="102"/>
      <c r="K12" s="102"/>
    </row>
    <row r="13" spans="1:11" ht="15.9" customHeight="1" x14ac:dyDescent="0.3">
      <c r="A13" s="100" t="s">
        <v>11</v>
      </c>
      <c r="B13" s="104">
        <v>3.85</v>
      </c>
      <c r="C13" s="104">
        <v>3.4523000000000001</v>
      </c>
      <c r="D13" s="104">
        <v>3.44</v>
      </c>
      <c r="E13" s="104">
        <v>3.25</v>
      </c>
      <c r="F13" s="104">
        <v>3.13</v>
      </c>
      <c r="G13" s="104">
        <v>3.0977999999999999</v>
      </c>
      <c r="H13" s="103">
        <v>2.72</v>
      </c>
      <c r="I13" s="103">
        <v>2.57</v>
      </c>
      <c r="J13" s="103">
        <v>2.7</v>
      </c>
      <c r="K13" s="103">
        <v>1.92</v>
      </c>
    </row>
    <row r="15" spans="1:11" ht="15.9" customHeight="1" x14ac:dyDescent="0.3">
      <c r="A15" s="25" t="s">
        <v>108</v>
      </c>
      <c r="B15" s="25"/>
      <c r="C15" s="25"/>
      <c r="J15" s="101"/>
    </row>
    <row r="16" spans="1:11" ht="15.9" customHeight="1" x14ac:dyDescent="0.3">
      <c r="A16" s="25"/>
      <c r="B16" s="25"/>
      <c r="C16" s="25"/>
      <c r="J16" s="101"/>
    </row>
    <row r="17" spans="10:10" ht="15.9" customHeight="1" x14ac:dyDescent="0.3">
      <c r="J17" s="101"/>
    </row>
    <row r="18" spans="10:10" ht="15.9" customHeight="1" x14ac:dyDescent="0.3">
      <c r="J18" s="101"/>
    </row>
    <row r="19" spans="10:10" ht="15.9" customHeight="1" x14ac:dyDescent="0.3"/>
    <row r="20" spans="10:10" ht="15.9" customHeight="1" x14ac:dyDescent="0.3"/>
    <row r="21" spans="10:10" ht="15.9" customHeight="1" x14ac:dyDescent="0.3"/>
  </sheetData>
  <conditionalFormatting sqref="H8:I13">
    <cfRule type="cellIs" dxfId="1" priority="2" operator="equal">
      <formula>#REF!</formula>
    </cfRule>
  </conditionalFormatting>
  <conditionalFormatting sqref="J8:K11 J13:K13">
    <cfRule type="cellIs" dxfId="0" priority="1" operator="equal">
      <formula>#REF!</formula>
    </cfRule>
  </conditionalFormatting>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FF"/>
    <pageSetUpPr fitToPage="1"/>
  </sheetPr>
  <dimension ref="A1:E26"/>
  <sheetViews>
    <sheetView zoomScaleNormal="100" workbookViewId="0">
      <pane xSplit="2" topLeftCell="C1" activePane="topRight" state="frozen"/>
      <selection pane="topRight" activeCell="C7" sqref="C7"/>
    </sheetView>
  </sheetViews>
  <sheetFormatPr defaultRowHeight="14.4" x14ac:dyDescent="0.3"/>
  <cols>
    <col min="1" max="1" width="6.5546875" style="76" bestFit="1" customWidth="1"/>
    <col min="2" max="2" width="48.6640625" customWidth="1"/>
    <col min="3" max="3" width="35.6640625" style="12" customWidth="1"/>
    <col min="4" max="4" width="38" style="12" customWidth="1"/>
    <col min="5" max="5" width="9.109375" style="12" customWidth="1"/>
  </cols>
  <sheetData>
    <row r="1" spans="1:5" x14ac:dyDescent="0.3">
      <c r="B1" s="124" t="s">
        <v>109</v>
      </c>
    </row>
    <row r="2" spans="1:5" x14ac:dyDescent="0.3">
      <c r="B2" s="125" t="s">
        <v>144</v>
      </c>
    </row>
    <row r="3" spans="1:5" x14ac:dyDescent="0.3">
      <c r="B3" s="124" t="s">
        <v>145</v>
      </c>
      <c r="C3" s="120"/>
    </row>
    <row r="4" spans="1:5" x14ac:dyDescent="0.3">
      <c r="B4" s="123"/>
    </row>
    <row r="5" spans="1:5" x14ac:dyDescent="0.3">
      <c r="B5" s="123" t="s">
        <v>99</v>
      </c>
    </row>
    <row r="6" spans="1:5" x14ac:dyDescent="0.3">
      <c r="C6" s="122" t="s">
        <v>20</v>
      </c>
      <c r="D6" s="122" t="s">
        <v>136</v>
      </c>
      <c r="E6" s="153"/>
    </row>
    <row r="7" spans="1:5" x14ac:dyDescent="0.3">
      <c r="A7" s="77" t="s">
        <v>94</v>
      </c>
      <c r="B7" s="121" t="s">
        <v>25</v>
      </c>
      <c r="C7" s="167" t="s">
        <v>153</v>
      </c>
      <c r="D7" s="160"/>
      <c r="E7" s="154"/>
    </row>
    <row r="8" spans="1:5" x14ac:dyDescent="0.3">
      <c r="A8" s="77">
        <v>1</v>
      </c>
      <c r="B8" s="53" t="s">
        <v>127</v>
      </c>
      <c r="C8" s="119" t="s">
        <v>147</v>
      </c>
      <c r="D8" s="119" t="s">
        <v>147</v>
      </c>
      <c r="E8" s="155"/>
    </row>
    <row r="9" spans="1:5" x14ac:dyDescent="0.3">
      <c r="A9" s="77">
        <f>A8+1</f>
        <v>2</v>
      </c>
      <c r="B9" s="21" t="s">
        <v>26</v>
      </c>
      <c r="C9" s="119" t="s">
        <v>147</v>
      </c>
      <c r="D9" s="119" t="s">
        <v>147</v>
      </c>
      <c r="E9" s="155"/>
    </row>
    <row r="10" spans="1:5" x14ac:dyDescent="0.3">
      <c r="A10" s="77">
        <f t="shared" ref="A10:A23" si="0">A9+1</f>
        <v>3</v>
      </c>
      <c r="B10" s="21" t="s">
        <v>27</v>
      </c>
      <c r="C10" s="119" t="s">
        <v>147</v>
      </c>
      <c r="D10" s="119" t="s">
        <v>147</v>
      </c>
      <c r="E10" s="156"/>
    </row>
    <row r="11" spans="1:5" ht="28.8" x14ac:dyDescent="0.3">
      <c r="A11" s="77">
        <f t="shared" si="0"/>
        <v>4</v>
      </c>
      <c r="B11" s="21" t="s">
        <v>28</v>
      </c>
      <c r="C11" s="119" t="s">
        <v>149</v>
      </c>
      <c r="D11" s="95" t="s">
        <v>149</v>
      </c>
      <c r="E11" s="155"/>
    </row>
    <row r="12" spans="1:5" x14ac:dyDescent="0.3">
      <c r="A12" s="77">
        <f t="shared" si="0"/>
        <v>5</v>
      </c>
      <c r="B12" s="21" t="s">
        <v>29</v>
      </c>
      <c r="C12" s="119" t="s">
        <v>147</v>
      </c>
      <c r="D12" s="119" t="s">
        <v>147</v>
      </c>
      <c r="E12" s="155"/>
    </row>
    <row r="13" spans="1:5" ht="28.8" x14ac:dyDescent="0.3">
      <c r="A13" s="77">
        <f t="shared" si="0"/>
        <v>6</v>
      </c>
      <c r="B13" s="21" t="s">
        <v>30</v>
      </c>
      <c r="C13" s="119" t="s">
        <v>147</v>
      </c>
      <c r="D13" s="119" t="s">
        <v>147</v>
      </c>
      <c r="E13" s="155"/>
    </row>
    <row r="14" spans="1:5" x14ac:dyDescent="0.3">
      <c r="A14" s="77">
        <f t="shared" si="0"/>
        <v>7</v>
      </c>
      <c r="B14" s="21" t="s">
        <v>31</v>
      </c>
      <c r="C14" s="119" t="s">
        <v>147</v>
      </c>
      <c r="D14" s="119" t="s">
        <v>147</v>
      </c>
      <c r="E14" s="155"/>
    </row>
    <row r="15" spans="1:5" x14ac:dyDescent="0.3">
      <c r="A15" s="77">
        <f t="shared" si="0"/>
        <v>8</v>
      </c>
      <c r="B15" s="21" t="s">
        <v>32</v>
      </c>
      <c r="C15" s="119" t="s">
        <v>147</v>
      </c>
      <c r="D15" s="119" t="s">
        <v>147</v>
      </c>
      <c r="E15" s="155"/>
    </row>
    <row r="16" spans="1:5" ht="57.6" x14ac:dyDescent="0.3">
      <c r="A16" s="77">
        <f t="shared" si="0"/>
        <v>9</v>
      </c>
      <c r="B16" s="21" t="s">
        <v>62</v>
      </c>
      <c r="C16" s="119" t="s">
        <v>147</v>
      </c>
      <c r="D16" s="119" t="s">
        <v>147</v>
      </c>
      <c r="E16" s="156"/>
    </row>
    <row r="17" spans="1:5" ht="28.8" x14ac:dyDescent="0.3">
      <c r="A17" s="77">
        <f t="shared" si="0"/>
        <v>10</v>
      </c>
      <c r="B17" s="21" t="s">
        <v>64</v>
      </c>
      <c r="C17" s="95" t="s">
        <v>147</v>
      </c>
      <c r="D17" s="119" t="s">
        <v>147</v>
      </c>
      <c r="E17" s="156"/>
    </row>
    <row r="18" spans="1:5" x14ac:dyDescent="0.3">
      <c r="A18" s="77">
        <f t="shared" si="0"/>
        <v>11</v>
      </c>
      <c r="B18" s="21" t="s">
        <v>33</v>
      </c>
      <c r="C18" s="75" t="s">
        <v>150</v>
      </c>
      <c r="D18" s="75" t="s">
        <v>152</v>
      </c>
      <c r="E18" s="156"/>
    </row>
    <row r="19" spans="1:5" x14ac:dyDescent="0.3">
      <c r="A19" s="77">
        <f t="shared" si="0"/>
        <v>12</v>
      </c>
      <c r="B19" s="21" t="s">
        <v>34</v>
      </c>
      <c r="C19" s="119" t="s">
        <v>147</v>
      </c>
      <c r="D19" s="20" t="s">
        <v>147</v>
      </c>
      <c r="E19" s="155"/>
    </row>
    <row r="20" spans="1:5" x14ac:dyDescent="0.3">
      <c r="A20" s="77">
        <f t="shared" si="0"/>
        <v>13</v>
      </c>
      <c r="B20" s="21" t="s">
        <v>35</v>
      </c>
      <c r="C20" s="119" t="s">
        <v>147</v>
      </c>
      <c r="D20" s="20" t="s">
        <v>147</v>
      </c>
      <c r="E20" s="155"/>
    </row>
    <row r="21" spans="1:5" x14ac:dyDescent="0.3">
      <c r="A21" s="77">
        <f t="shared" si="0"/>
        <v>14</v>
      </c>
      <c r="B21" s="21" t="s">
        <v>36</v>
      </c>
      <c r="C21" s="119" t="s">
        <v>148</v>
      </c>
      <c r="D21" s="20" t="s">
        <v>148</v>
      </c>
      <c r="E21" s="155"/>
    </row>
    <row r="22" spans="1:5" ht="28.8" x14ac:dyDescent="0.3">
      <c r="A22" s="77">
        <f t="shared" si="0"/>
        <v>15</v>
      </c>
      <c r="B22" s="21" t="s">
        <v>37</v>
      </c>
      <c r="C22" s="119" t="s">
        <v>146</v>
      </c>
      <c r="D22" s="95" t="s">
        <v>151</v>
      </c>
      <c r="E22" s="155"/>
    </row>
    <row r="23" spans="1:5" x14ac:dyDescent="0.3">
      <c r="A23" s="77">
        <f t="shared" si="0"/>
        <v>16</v>
      </c>
      <c r="B23" s="21" t="s">
        <v>38</v>
      </c>
      <c r="C23" s="158" t="s">
        <v>151</v>
      </c>
      <c r="D23" s="119" t="s">
        <v>149</v>
      </c>
      <c r="E23" s="155"/>
    </row>
    <row r="24" spans="1:5" x14ac:dyDescent="0.3">
      <c r="B24" s="22"/>
    </row>
    <row r="26" spans="1:5" x14ac:dyDescent="0.3">
      <c r="A26" s="78"/>
      <c r="B26" s="126"/>
      <c r="D26" s="157"/>
    </row>
  </sheetData>
  <pageMargins left="0.25" right="0.25" top="0.75" bottom="0.75" header="0.3" footer="0.3"/>
  <pageSetup scale="8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3B559-5A8A-4D73-9A70-E17AF3496830}">
  <dimension ref="A1:I21"/>
  <sheetViews>
    <sheetView workbookViewId="0">
      <selection sqref="A1:G12"/>
    </sheetView>
  </sheetViews>
  <sheetFormatPr defaultRowHeight="14.4" x14ac:dyDescent="0.3"/>
  <cols>
    <col min="2" max="2" width="44.88671875" customWidth="1"/>
    <col min="3" max="3" width="13.5546875" bestFit="1" customWidth="1"/>
    <col min="4" max="4" width="18.5546875" bestFit="1" customWidth="1"/>
    <col min="5" max="6" width="13.5546875" bestFit="1" customWidth="1"/>
    <col min="7" max="7" width="12.44140625" bestFit="1" customWidth="1"/>
    <col min="8" max="8" width="14.5546875" bestFit="1" customWidth="1"/>
  </cols>
  <sheetData>
    <row r="1" spans="1:7" x14ac:dyDescent="0.3">
      <c r="A1" t="s">
        <v>109</v>
      </c>
    </row>
    <row r="2" spans="1:7" x14ac:dyDescent="0.3">
      <c r="A2" t="s">
        <v>139</v>
      </c>
    </row>
    <row r="3" spans="1:7" x14ac:dyDescent="0.3">
      <c r="A3" t="s">
        <v>140</v>
      </c>
    </row>
    <row r="4" spans="1:7" x14ac:dyDescent="0.3">
      <c r="A4" s="162" t="s">
        <v>99</v>
      </c>
      <c r="B4" s="161"/>
      <c r="C4" s="147"/>
      <c r="D4" s="147"/>
      <c r="E4" s="147"/>
      <c r="F4" s="147"/>
      <c r="G4" s="148"/>
    </row>
    <row r="5" spans="1:7" ht="15" thickBot="1" x14ac:dyDescent="0.35">
      <c r="A5" s="163"/>
      <c r="B5" s="164"/>
      <c r="C5" s="150"/>
      <c r="D5" s="150"/>
      <c r="E5" s="150"/>
      <c r="F5" s="150"/>
      <c r="G5" s="151"/>
    </row>
    <row r="6" spans="1:7" x14ac:dyDescent="0.3">
      <c r="B6" s="133" t="s">
        <v>113</v>
      </c>
      <c r="C6" s="168" t="s">
        <v>122</v>
      </c>
      <c r="D6" s="169"/>
      <c r="E6" s="169"/>
      <c r="F6" s="169"/>
      <c r="G6" s="170"/>
    </row>
    <row r="7" spans="1:7" x14ac:dyDescent="0.3">
      <c r="B7" s="135" t="s">
        <v>114</v>
      </c>
      <c r="C7" s="135" t="s">
        <v>13</v>
      </c>
      <c r="D7" s="135" t="s">
        <v>7</v>
      </c>
      <c r="E7" s="135" t="s">
        <v>8</v>
      </c>
      <c r="F7" s="135" t="s">
        <v>120</v>
      </c>
      <c r="G7" s="135" t="s">
        <v>11</v>
      </c>
    </row>
    <row r="8" spans="1:7" x14ac:dyDescent="0.3">
      <c r="B8" s="135" t="s">
        <v>115</v>
      </c>
      <c r="C8" s="136" t="s">
        <v>116</v>
      </c>
      <c r="D8" s="136" t="s">
        <v>116</v>
      </c>
      <c r="E8" s="136" t="s">
        <v>116</v>
      </c>
      <c r="F8" s="136" t="s">
        <v>116</v>
      </c>
      <c r="G8" s="136" t="s">
        <v>116</v>
      </c>
    </row>
    <row r="9" spans="1:7" x14ac:dyDescent="0.3">
      <c r="B9" s="159" t="s">
        <v>15</v>
      </c>
      <c r="C9" s="139">
        <v>2.85</v>
      </c>
      <c r="D9" s="139">
        <v>2.72</v>
      </c>
      <c r="E9" s="139">
        <v>2.68</v>
      </c>
      <c r="F9" s="139">
        <v>2.66</v>
      </c>
      <c r="G9" s="139">
        <v>2.68</v>
      </c>
    </row>
    <row r="10" spans="1:7" hidden="1" x14ac:dyDescent="0.3">
      <c r="B10" s="127" t="s">
        <v>125</v>
      </c>
      <c r="C10" s="140">
        <v>3.25</v>
      </c>
      <c r="D10" s="140">
        <v>3.05</v>
      </c>
      <c r="E10" s="140">
        <v>3.04</v>
      </c>
      <c r="F10" s="140">
        <v>2.89</v>
      </c>
      <c r="G10" s="140">
        <v>2.93</v>
      </c>
    </row>
    <row r="11" spans="1:7" x14ac:dyDescent="0.3">
      <c r="A11" s="141"/>
      <c r="B11" s="142"/>
      <c r="C11" s="143"/>
      <c r="D11" s="143"/>
      <c r="E11" s="143"/>
      <c r="F11" s="143"/>
      <c r="G11" s="143"/>
    </row>
    <row r="12" spans="1:7" x14ac:dyDescent="0.3">
      <c r="A12" s="144"/>
      <c r="B12" s="144"/>
      <c r="C12" s="144"/>
      <c r="D12" s="144"/>
      <c r="E12" s="144"/>
      <c r="F12" s="144"/>
      <c r="G12" s="144"/>
    </row>
    <row r="13" spans="1:7" ht="127.8" customHeight="1" x14ac:dyDescent="0.3">
      <c r="B13" s="171" t="s">
        <v>119</v>
      </c>
      <c r="C13" s="171"/>
      <c r="D13" s="171"/>
      <c r="E13" s="171"/>
      <c r="F13" s="171"/>
      <c r="G13" s="171"/>
    </row>
    <row r="17" spans="2:9" x14ac:dyDescent="0.3">
      <c r="B17" s="67" t="s">
        <v>76</v>
      </c>
      <c r="C17" s="173" t="s">
        <v>66</v>
      </c>
      <c r="D17" s="174"/>
      <c r="E17" s="174"/>
      <c r="F17" s="174"/>
      <c r="G17" s="175"/>
    </row>
    <row r="18" spans="2:9" x14ac:dyDescent="0.3">
      <c r="B18" s="3" t="s">
        <v>65</v>
      </c>
      <c r="C18" s="79" t="s">
        <v>13</v>
      </c>
      <c r="D18" s="80" t="s">
        <v>7</v>
      </c>
      <c r="E18" s="80" t="s">
        <v>8</v>
      </c>
      <c r="F18" s="80" t="s">
        <v>9</v>
      </c>
      <c r="G18" s="109" t="s">
        <v>11</v>
      </c>
      <c r="H18" s="108"/>
    </row>
    <row r="19" spans="2:9" x14ac:dyDescent="0.3">
      <c r="B19" s="145" t="s">
        <v>67</v>
      </c>
      <c r="C19" s="57">
        <v>30000</v>
      </c>
      <c r="D19" s="55">
        <v>28000</v>
      </c>
      <c r="E19" s="55">
        <v>96780</v>
      </c>
      <c r="F19" s="55">
        <v>155000</v>
      </c>
      <c r="G19" s="110">
        <v>23400</v>
      </c>
    </row>
    <row r="20" spans="2:9" x14ac:dyDescent="0.3">
      <c r="B20" s="159" t="s">
        <v>15</v>
      </c>
      <c r="C20" s="113">
        <f>C9*C19</f>
        <v>85500</v>
      </c>
      <c r="D20" s="113">
        <f t="shared" ref="D20:G20" si="0">D9*D19</f>
        <v>76160</v>
      </c>
      <c r="E20" s="113">
        <f t="shared" si="0"/>
        <v>259370.40000000002</v>
      </c>
      <c r="F20" s="113">
        <f t="shared" si="0"/>
        <v>412300</v>
      </c>
      <c r="G20" s="113">
        <f t="shared" si="0"/>
        <v>62712.000000000007</v>
      </c>
      <c r="H20" s="52">
        <f>SUM(C20:G20)</f>
        <v>896042.4</v>
      </c>
      <c r="I20" t="s">
        <v>141</v>
      </c>
    </row>
    <row r="21" spans="2:9" x14ac:dyDescent="0.3">
      <c r="B21" s="127" t="s">
        <v>125</v>
      </c>
      <c r="C21" s="112">
        <f>C10*C19</f>
        <v>97500</v>
      </c>
      <c r="D21" s="112">
        <f t="shared" ref="D21:G21" si="1">D10*D19</f>
        <v>85400</v>
      </c>
      <c r="E21" s="112">
        <f t="shared" si="1"/>
        <v>294211.20000000001</v>
      </c>
      <c r="F21" s="112">
        <f t="shared" si="1"/>
        <v>447950</v>
      </c>
      <c r="G21" s="112">
        <f t="shared" si="1"/>
        <v>68562</v>
      </c>
      <c r="H21" s="45">
        <f>SUM(C21:G21)</f>
        <v>993623.2</v>
      </c>
    </row>
  </sheetData>
  <mergeCells count="3">
    <mergeCell ref="C6:G6"/>
    <mergeCell ref="B13:G13"/>
    <mergeCell ref="C17:G17"/>
  </mergeCells>
  <conditionalFormatting sqref="C20:G21">
    <cfRule type="cellIs" dxfId="15" priority="1" operator="equal">
      <formula>#REF!</formula>
    </cfRule>
  </conditionalFormatting>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5BC54-C14C-4B87-80A9-218A312E6B6D}">
  <dimension ref="A1:J22"/>
  <sheetViews>
    <sheetView topLeftCell="A5" workbookViewId="0">
      <selection activeCell="I12" sqref="I12"/>
    </sheetView>
  </sheetViews>
  <sheetFormatPr defaultRowHeight="14.4" x14ac:dyDescent="0.3"/>
  <cols>
    <col min="2" max="2" width="44.88671875" customWidth="1"/>
    <col min="3" max="3" width="13.5546875" bestFit="1" customWidth="1"/>
    <col min="4" max="4" width="18.5546875" bestFit="1" customWidth="1"/>
    <col min="5" max="6" width="13.5546875" bestFit="1" customWidth="1"/>
    <col min="7" max="7" width="12.44140625" bestFit="1" customWidth="1"/>
    <col min="8" max="8" width="14.5546875" bestFit="1" customWidth="1"/>
  </cols>
  <sheetData>
    <row r="1" spans="1:9" x14ac:dyDescent="0.3">
      <c r="A1" t="s">
        <v>109</v>
      </c>
    </row>
    <row r="2" spans="1:9" x14ac:dyDescent="0.3">
      <c r="A2" t="s">
        <v>133</v>
      </c>
    </row>
    <row r="3" spans="1:9" x14ac:dyDescent="0.3">
      <c r="A3" t="s">
        <v>134</v>
      </c>
    </row>
    <row r="4" spans="1:9" x14ac:dyDescent="0.3">
      <c r="A4" s="133" t="s">
        <v>99</v>
      </c>
      <c r="B4" s="146"/>
      <c r="C4" s="147"/>
      <c r="D4" s="147"/>
      <c r="E4" s="147"/>
      <c r="F4" s="147"/>
      <c r="G4" s="148"/>
    </row>
    <row r="5" spans="1:9" ht="15" thickBot="1" x14ac:dyDescent="0.35">
      <c r="B5" s="149"/>
      <c r="C5" s="150"/>
      <c r="D5" s="150"/>
      <c r="E5" s="150"/>
      <c r="F5" s="150"/>
      <c r="G5" s="151"/>
    </row>
    <row r="6" spans="1:9" x14ac:dyDescent="0.3">
      <c r="B6" s="133" t="s">
        <v>113</v>
      </c>
      <c r="C6" s="168" t="s">
        <v>122</v>
      </c>
      <c r="D6" s="169"/>
      <c r="E6" s="169"/>
      <c r="F6" s="169"/>
      <c r="G6" s="170"/>
    </row>
    <row r="7" spans="1:9" x14ac:dyDescent="0.3">
      <c r="B7" s="135" t="s">
        <v>114</v>
      </c>
      <c r="C7" s="135" t="s">
        <v>13</v>
      </c>
      <c r="D7" s="135" t="s">
        <v>7</v>
      </c>
      <c r="E7" s="135" t="s">
        <v>8</v>
      </c>
      <c r="F7" s="135" t="s">
        <v>120</v>
      </c>
      <c r="G7" s="135" t="s">
        <v>11</v>
      </c>
    </row>
    <row r="8" spans="1:9" x14ac:dyDescent="0.3">
      <c r="B8" s="135" t="s">
        <v>115</v>
      </c>
      <c r="C8" s="136" t="s">
        <v>116</v>
      </c>
      <c r="D8" s="136" t="s">
        <v>116</v>
      </c>
      <c r="E8" s="136" t="s">
        <v>116</v>
      </c>
      <c r="F8" s="136" t="s">
        <v>116</v>
      </c>
      <c r="G8" s="136" t="s">
        <v>116</v>
      </c>
    </row>
    <row r="9" spans="1:9" x14ac:dyDescent="0.3">
      <c r="B9" s="3" t="s">
        <v>135</v>
      </c>
      <c r="C9" s="127" t="s">
        <v>22</v>
      </c>
      <c r="D9" s="127" t="s">
        <v>22</v>
      </c>
      <c r="E9" s="127" t="s">
        <v>22</v>
      </c>
      <c r="F9" s="127" t="s">
        <v>22</v>
      </c>
      <c r="G9" s="127" t="s">
        <v>22</v>
      </c>
    </row>
    <row r="10" spans="1:9" x14ac:dyDescent="0.3">
      <c r="B10" s="3" t="s">
        <v>126</v>
      </c>
      <c r="C10" s="140">
        <v>3.39</v>
      </c>
      <c r="D10" s="139">
        <v>3.08</v>
      </c>
      <c r="E10" s="140">
        <v>3.45</v>
      </c>
      <c r="F10" s="140">
        <v>3.03</v>
      </c>
      <c r="G10" s="139">
        <v>2.93</v>
      </c>
    </row>
    <row r="11" spans="1:9" x14ac:dyDescent="0.3">
      <c r="B11" s="3" t="s">
        <v>125</v>
      </c>
      <c r="C11" s="139">
        <v>3.3</v>
      </c>
      <c r="D11" s="140">
        <v>3.18</v>
      </c>
      <c r="E11" s="139">
        <v>3.04</v>
      </c>
      <c r="F11" s="139">
        <v>2.94</v>
      </c>
      <c r="G11" s="140">
        <v>3.04</v>
      </c>
      <c r="I11" t="s">
        <v>137</v>
      </c>
    </row>
    <row r="12" spans="1:9" x14ac:dyDescent="0.3">
      <c r="A12" s="141"/>
      <c r="B12" s="142"/>
      <c r="C12" s="143"/>
      <c r="D12" s="143"/>
      <c r="E12" s="143"/>
      <c r="F12" s="143"/>
      <c r="G12" s="143"/>
      <c r="I12" t="s">
        <v>138</v>
      </c>
    </row>
    <row r="13" spans="1:9" x14ac:dyDescent="0.3">
      <c r="A13" s="144"/>
      <c r="B13" s="144"/>
      <c r="C13" s="144"/>
      <c r="D13" s="144"/>
      <c r="E13" s="144"/>
      <c r="F13" s="144"/>
      <c r="G13" s="144"/>
    </row>
    <row r="14" spans="1:9" ht="127.8" customHeight="1" x14ac:dyDescent="0.3">
      <c r="B14" s="171" t="s">
        <v>119</v>
      </c>
      <c r="C14" s="171"/>
      <c r="D14" s="171"/>
      <c r="E14" s="171"/>
      <c r="F14" s="171"/>
      <c r="G14" s="171"/>
    </row>
    <row r="18" spans="2:10" x14ac:dyDescent="0.3">
      <c r="B18" s="67" t="s">
        <v>76</v>
      </c>
      <c r="C18" s="173" t="s">
        <v>66</v>
      </c>
      <c r="D18" s="174"/>
      <c r="E18" s="174"/>
      <c r="F18" s="174"/>
      <c r="G18" s="175"/>
    </row>
    <row r="19" spans="2:10" x14ac:dyDescent="0.3">
      <c r="B19" s="3" t="s">
        <v>65</v>
      </c>
      <c r="C19" s="79" t="s">
        <v>13</v>
      </c>
      <c r="D19" s="80" t="s">
        <v>7</v>
      </c>
      <c r="E19" s="80" t="s">
        <v>8</v>
      </c>
      <c r="F19" s="80" t="s">
        <v>9</v>
      </c>
      <c r="G19" s="109" t="s">
        <v>11</v>
      </c>
      <c r="H19" s="108" t="s">
        <v>131</v>
      </c>
    </row>
    <row r="20" spans="2:10" x14ac:dyDescent="0.3">
      <c r="B20" s="145" t="s">
        <v>67</v>
      </c>
      <c r="C20" s="57">
        <v>30000</v>
      </c>
      <c r="D20" s="55">
        <v>28000</v>
      </c>
      <c r="E20" s="55">
        <v>94780</v>
      </c>
      <c r="F20" s="55">
        <v>155000</v>
      </c>
      <c r="G20" s="110">
        <v>10000</v>
      </c>
    </row>
    <row r="21" spans="2:10" x14ac:dyDescent="0.3">
      <c r="B21" s="3" t="s">
        <v>126</v>
      </c>
      <c r="C21" s="112">
        <f>C10*C20</f>
        <v>101700</v>
      </c>
      <c r="D21" s="112">
        <f>D10*D20</f>
        <v>86240</v>
      </c>
      <c r="E21" s="112">
        <f>E10*E20</f>
        <v>326991</v>
      </c>
      <c r="F21" s="112">
        <f>F10*F20</f>
        <v>469649.99999999994</v>
      </c>
      <c r="G21" s="112">
        <f>G10*G20</f>
        <v>29300</v>
      </c>
      <c r="H21" s="45">
        <f>SUM(C21:G21)</f>
        <v>1013881</v>
      </c>
    </row>
    <row r="22" spans="2:10" x14ac:dyDescent="0.3">
      <c r="B22" s="130" t="s">
        <v>125</v>
      </c>
      <c r="C22" s="113">
        <f>C11*C20</f>
        <v>99000</v>
      </c>
      <c r="D22" s="113">
        <f>D11*D20</f>
        <v>89040</v>
      </c>
      <c r="E22" s="113">
        <f>E11*E20</f>
        <v>288131.20000000001</v>
      </c>
      <c r="F22" s="113">
        <f>F11*F20</f>
        <v>455700</v>
      </c>
      <c r="G22" s="113">
        <f>G11*G20</f>
        <v>30400</v>
      </c>
      <c r="H22" s="52">
        <f>SUM(C22:G22)</f>
        <v>962271.2</v>
      </c>
      <c r="I22" s="152" t="s">
        <v>132</v>
      </c>
      <c r="J22" s="152"/>
    </row>
  </sheetData>
  <mergeCells count="3">
    <mergeCell ref="C6:G6"/>
    <mergeCell ref="B14:G14"/>
    <mergeCell ref="C18:G18"/>
  </mergeCells>
  <conditionalFormatting sqref="C21:G22">
    <cfRule type="cellIs" dxfId="14" priority="1" operator="equal">
      <formula>#REF!</formula>
    </cfRule>
  </conditionalFormatting>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B095C-F212-4857-8B57-CD767A18D12F}">
  <dimension ref="A1:I23"/>
  <sheetViews>
    <sheetView workbookViewId="0">
      <selection activeCell="B6" sqref="B6"/>
    </sheetView>
  </sheetViews>
  <sheetFormatPr defaultRowHeight="14.4" x14ac:dyDescent="0.3"/>
  <cols>
    <col min="2" max="2" width="44.88671875" customWidth="1"/>
    <col min="3" max="3" width="13.6640625" customWidth="1"/>
    <col min="4" max="4" width="18.5546875" bestFit="1" customWidth="1"/>
    <col min="5" max="5" width="11.109375" bestFit="1" customWidth="1"/>
    <col min="6" max="6" width="15.77734375" customWidth="1"/>
    <col min="7" max="7" width="11" bestFit="1" customWidth="1"/>
    <col min="8" max="8" width="12.44140625" bestFit="1" customWidth="1"/>
  </cols>
  <sheetData>
    <row r="1" spans="1:7" x14ac:dyDescent="0.3">
      <c r="A1" t="s">
        <v>109</v>
      </c>
    </row>
    <row r="2" spans="1:7" x14ac:dyDescent="0.3">
      <c r="A2" t="s">
        <v>129</v>
      </c>
    </row>
    <row r="3" spans="1:7" x14ac:dyDescent="0.3">
      <c r="A3" t="s">
        <v>130</v>
      </c>
    </row>
    <row r="4" spans="1:7" x14ac:dyDescent="0.3">
      <c r="A4" s="133" t="s">
        <v>99</v>
      </c>
      <c r="B4" s="134"/>
    </row>
    <row r="5" spans="1:7" ht="15" thickBot="1" x14ac:dyDescent="0.35">
      <c r="B5" s="134"/>
      <c r="C5" s="134"/>
      <c r="D5" s="134"/>
      <c r="E5" s="134"/>
      <c r="F5" s="134"/>
      <c r="G5" s="134"/>
    </row>
    <row r="6" spans="1:7" x14ac:dyDescent="0.3">
      <c r="B6" s="133" t="s">
        <v>113</v>
      </c>
      <c r="C6" s="168" t="s">
        <v>122</v>
      </c>
      <c r="D6" s="169"/>
      <c r="E6" s="169"/>
      <c r="F6" s="169"/>
      <c r="G6" s="170"/>
    </row>
    <row r="7" spans="1:7" x14ac:dyDescent="0.3">
      <c r="B7" s="135" t="s">
        <v>114</v>
      </c>
      <c r="C7" s="135" t="s">
        <v>13</v>
      </c>
      <c r="D7" s="135" t="s">
        <v>7</v>
      </c>
      <c r="E7" s="135" t="s">
        <v>8</v>
      </c>
      <c r="F7" s="135" t="s">
        <v>120</v>
      </c>
      <c r="G7" s="135" t="s">
        <v>11</v>
      </c>
    </row>
    <row r="8" spans="1:7" x14ac:dyDescent="0.3">
      <c r="B8" s="135" t="s">
        <v>115</v>
      </c>
      <c r="C8" s="136" t="s">
        <v>116</v>
      </c>
      <c r="D8" s="136" t="s">
        <v>116</v>
      </c>
      <c r="E8" s="136" t="s">
        <v>116</v>
      </c>
      <c r="F8" s="136" t="s">
        <v>116</v>
      </c>
      <c r="G8" s="136" t="s">
        <v>116</v>
      </c>
    </row>
    <row r="9" spans="1:7" hidden="1" x14ac:dyDescent="0.3">
      <c r="B9" s="136" t="s">
        <v>117</v>
      </c>
      <c r="C9" s="136" t="s">
        <v>22</v>
      </c>
      <c r="D9" s="136" t="s">
        <v>22</v>
      </c>
      <c r="E9" s="136" t="s">
        <v>22</v>
      </c>
      <c r="F9" s="136" t="s">
        <v>22</v>
      </c>
      <c r="G9" s="136" t="s">
        <v>22</v>
      </c>
    </row>
    <row r="10" spans="1:7" x14ac:dyDescent="0.3">
      <c r="B10" s="136" t="s">
        <v>126</v>
      </c>
      <c r="C10" s="139">
        <v>3.57</v>
      </c>
      <c r="D10" s="139">
        <v>3.26</v>
      </c>
      <c r="E10" s="139">
        <v>3.56</v>
      </c>
      <c r="F10" s="139">
        <v>3.21</v>
      </c>
      <c r="G10" s="139">
        <v>3.11</v>
      </c>
    </row>
    <row r="11" spans="1:7" hidden="1" x14ac:dyDescent="0.3">
      <c r="B11" s="136" t="s">
        <v>125</v>
      </c>
      <c r="C11" s="137">
        <v>3.61</v>
      </c>
      <c r="D11" s="137">
        <v>4.13</v>
      </c>
      <c r="E11" s="137">
        <v>3.3</v>
      </c>
      <c r="F11" s="137">
        <v>3.49</v>
      </c>
      <c r="G11" s="137">
        <v>3.75</v>
      </c>
    </row>
    <row r="12" spans="1:7" x14ac:dyDescent="0.3">
      <c r="B12" s="133"/>
      <c r="C12" s="138"/>
      <c r="D12" s="138"/>
      <c r="E12" s="138"/>
      <c r="F12" s="138"/>
      <c r="G12" s="138"/>
    </row>
    <row r="13" spans="1:7" hidden="1" x14ac:dyDescent="0.3">
      <c r="B13" s="11" t="s">
        <v>118</v>
      </c>
    </row>
    <row r="15" spans="1:7" ht="127.8" customHeight="1" x14ac:dyDescent="0.3">
      <c r="B15" s="171" t="s">
        <v>119</v>
      </c>
      <c r="C15" s="171"/>
      <c r="D15" s="171"/>
      <c r="E15" s="171"/>
      <c r="F15" s="171"/>
      <c r="G15" s="171"/>
    </row>
    <row r="19" spans="2:9" x14ac:dyDescent="0.3">
      <c r="B19" s="67" t="s">
        <v>76</v>
      </c>
      <c r="C19" s="173" t="s">
        <v>66</v>
      </c>
      <c r="D19" s="174"/>
      <c r="E19" s="174"/>
      <c r="F19" s="174"/>
      <c r="G19" s="175"/>
    </row>
    <row r="20" spans="2:9" x14ac:dyDescent="0.3">
      <c r="B20" s="23" t="s">
        <v>65</v>
      </c>
      <c r="C20" s="79" t="s">
        <v>13</v>
      </c>
      <c r="D20" s="80" t="s">
        <v>7</v>
      </c>
      <c r="E20" s="80" t="s">
        <v>8</v>
      </c>
      <c r="F20" s="80" t="s">
        <v>9</v>
      </c>
      <c r="G20" s="109" t="s">
        <v>11</v>
      </c>
      <c r="H20" s="108" t="s">
        <v>131</v>
      </c>
    </row>
    <row r="21" spans="2:9" x14ac:dyDescent="0.3">
      <c r="B21" s="54" t="s">
        <v>67</v>
      </c>
      <c r="C21" s="57">
        <v>31000</v>
      </c>
      <c r="D21" s="55">
        <v>28000</v>
      </c>
      <c r="E21" s="55">
        <v>89380</v>
      </c>
      <c r="F21" s="55">
        <v>147000</v>
      </c>
      <c r="G21" s="110">
        <v>10000</v>
      </c>
    </row>
    <row r="22" spans="2:9" x14ac:dyDescent="0.3">
      <c r="B22" s="132" t="s">
        <v>126</v>
      </c>
      <c r="C22" s="113">
        <f>C10*C21</f>
        <v>110670</v>
      </c>
      <c r="D22" s="113">
        <f t="shared" ref="D22:G22" si="0">D10*D21</f>
        <v>91280</v>
      </c>
      <c r="E22" s="113">
        <f t="shared" si="0"/>
        <v>318192.8</v>
      </c>
      <c r="F22" s="113">
        <f t="shared" si="0"/>
        <v>471870</v>
      </c>
      <c r="G22" s="113">
        <f t="shared" si="0"/>
        <v>31100</v>
      </c>
      <c r="H22" s="52">
        <f>SUM(C22:G22)</f>
        <v>1023112.8</v>
      </c>
      <c r="I22" t="s">
        <v>132</v>
      </c>
    </row>
    <row r="23" spans="2:9" x14ac:dyDescent="0.3">
      <c r="B23" s="111" t="s">
        <v>125</v>
      </c>
      <c r="C23" s="112">
        <f>C11*C21</f>
        <v>111910</v>
      </c>
      <c r="D23" s="112">
        <f t="shared" ref="D23:G23" si="1">D11*D21</f>
        <v>115640</v>
      </c>
      <c r="E23" s="112">
        <f t="shared" si="1"/>
        <v>294954</v>
      </c>
      <c r="F23" s="112">
        <f t="shared" si="1"/>
        <v>513030.00000000006</v>
      </c>
      <c r="G23" s="112">
        <f t="shared" si="1"/>
        <v>37500</v>
      </c>
      <c r="H23" s="45">
        <f>SUM(C23:G23)</f>
        <v>1073034</v>
      </c>
    </row>
  </sheetData>
  <mergeCells count="3">
    <mergeCell ref="C6:G6"/>
    <mergeCell ref="B15:G15"/>
    <mergeCell ref="C19:G19"/>
  </mergeCells>
  <conditionalFormatting sqref="C22:G23">
    <cfRule type="cellIs" dxfId="13" priority="1" operator="equal">
      <formula>#REF!</formula>
    </cfRule>
  </conditionalFormatting>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C0943-E9AE-4F9C-A421-EA7CD0604D1C}">
  <dimension ref="A1:I27"/>
  <sheetViews>
    <sheetView workbookViewId="0">
      <selection activeCell="A2" sqref="A2"/>
    </sheetView>
  </sheetViews>
  <sheetFormatPr defaultRowHeight="14.4" x14ac:dyDescent="0.3"/>
  <cols>
    <col min="2" max="2" width="44.88671875" customWidth="1"/>
    <col min="3" max="3" width="13.6640625" customWidth="1"/>
    <col min="4" max="4" width="18.5546875" bestFit="1" customWidth="1"/>
    <col min="5" max="5" width="11.109375" bestFit="1" customWidth="1"/>
    <col min="6" max="6" width="15.77734375" customWidth="1"/>
    <col min="7" max="8" width="11" bestFit="1" customWidth="1"/>
    <col min="9" max="9" width="12.44140625" bestFit="1" customWidth="1"/>
  </cols>
  <sheetData>
    <row r="1" spans="1:8" x14ac:dyDescent="0.3">
      <c r="A1" t="s">
        <v>109</v>
      </c>
    </row>
    <row r="2" spans="1:8" x14ac:dyDescent="0.3">
      <c r="A2" t="s">
        <v>128</v>
      </c>
    </row>
    <row r="3" spans="1:8" x14ac:dyDescent="0.3">
      <c r="A3" t="s">
        <v>110</v>
      </c>
    </row>
    <row r="4" spans="1:8" x14ac:dyDescent="0.3">
      <c r="A4" t="s">
        <v>111</v>
      </c>
    </row>
    <row r="5" spans="1:8" x14ac:dyDescent="0.3">
      <c r="A5" t="s">
        <v>112</v>
      </c>
    </row>
    <row r="6" spans="1:8" x14ac:dyDescent="0.3">
      <c r="A6" s="23" t="s">
        <v>99</v>
      </c>
    </row>
    <row r="7" spans="1:8" ht="15" thickBot="1" x14ac:dyDescent="0.35"/>
    <row r="8" spans="1:8" x14ac:dyDescent="0.3">
      <c r="B8" s="23" t="s">
        <v>113</v>
      </c>
      <c r="C8" s="176" t="s">
        <v>122</v>
      </c>
      <c r="D8" s="177"/>
      <c r="E8" s="177"/>
      <c r="F8" s="177"/>
      <c r="G8" s="177"/>
      <c r="H8" s="178"/>
    </row>
    <row r="9" spans="1:8" x14ac:dyDescent="0.3">
      <c r="B9" s="3" t="s">
        <v>114</v>
      </c>
      <c r="C9" s="3" t="s">
        <v>13</v>
      </c>
      <c r="D9" s="3" t="s">
        <v>7</v>
      </c>
      <c r="E9" s="3" t="s">
        <v>8</v>
      </c>
      <c r="F9" s="3" t="s">
        <v>120</v>
      </c>
      <c r="G9" s="3" t="s">
        <v>121</v>
      </c>
      <c r="H9" s="3" t="s">
        <v>11</v>
      </c>
    </row>
    <row r="10" spans="1:8" x14ac:dyDescent="0.3">
      <c r="B10" s="3" t="s">
        <v>115</v>
      </c>
      <c r="C10" s="127" t="s">
        <v>116</v>
      </c>
      <c r="D10" s="127" t="s">
        <v>116</v>
      </c>
      <c r="E10" s="127" t="s">
        <v>116</v>
      </c>
      <c r="F10" s="127" t="s">
        <v>116</v>
      </c>
      <c r="G10" s="127" t="s">
        <v>116</v>
      </c>
      <c r="H10" s="127" t="s">
        <v>116</v>
      </c>
    </row>
    <row r="11" spans="1:8" x14ac:dyDescent="0.3">
      <c r="B11" s="3" t="s">
        <v>117</v>
      </c>
      <c r="C11" s="127" t="s">
        <v>22</v>
      </c>
      <c r="D11" s="127" t="s">
        <v>22</v>
      </c>
      <c r="E11" s="127" t="s">
        <v>22</v>
      </c>
      <c r="F11" s="127" t="s">
        <v>22</v>
      </c>
      <c r="G11" s="127" t="s">
        <v>22</v>
      </c>
      <c r="H11" s="127" t="s">
        <v>22</v>
      </c>
    </row>
    <row r="12" spans="1:8" x14ac:dyDescent="0.3">
      <c r="B12" s="3" t="s">
        <v>124</v>
      </c>
      <c r="C12" s="127" t="s">
        <v>22</v>
      </c>
      <c r="D12" s="127" t="s">
        <v>22</v>
      </c>
      <c r="E12" s="128">
        <v>3.05</v>
      </c>
      <c r="F12" s="127" t="s">
        <v>22</v>
      </c>
      <c r="G12" s="127" t="s">
        <v>22</v>
      </c>
      <c r="H12" s="127" t="s">
        <v>22</v>
      </c>
    </row>
    <row r="13" spans="1:8" x14ac:dyDescent="0.3">
      <c r="B13" s="130" t="s">
        <v>125</v>
      </c>
      <c r="C13" s="131">
        <v>2.41</v>
      </c>
      <c r="D13" s="131">
        <v>2.35</v>
      </c>
      <c r="E13" s="131">
        <v>2.4300000000000002</v>
      </c>
      <c r="F13" s="131">
        <v>2.39</v>
      </c>
      <c r="G13" s="131">
        <v>2.35</v>
      </c>
      <c r="H13" s="131">
        <v>3.01</v>
      </c>
    </row>
    <row r="14" spans="1:8" x14ac:dyDescent="0.3">
      <c r="B14" s="3" t="s">
        <v>126</v>
      </c>
      <c r="C14" s="128">
        <v>3.42</v>
      </c>
      <c r="D14" s="128">
        <v>3.42</v>
      </c>
      <c r="E14" s="128">
        <v>5.6950000000000003</v>
      </c>
      <c r="F14" s="128">
        <v>3.26</v>
      </c>
      <c r="G14" s="128">
        <v>4.0599999999999996</v>
      </c>
      <c r="H14" s="128">
        <v>5.94</v>
      </c>
    </row>
    <row r="15" spans="1:8" x14ac:dyDescent="0.3">
      <c r="B15" s="23"/>
      <c r="C15" s="129"/>
      <c r="D15" s="129"/>
      <c r="E15" s="129"/>
      <c r="F15" s="129"/>
      <c r="G15" s="129"/>
      <c r="H15" s="129"/>
    </row>
    <row r="16" spans="1:8" hidden="1" x14ac:dyDescent="0.3">
      <c r="B16" s="11" t="s">
        <v>118</v>
      </c>
    </row>
    <row r="18" spans="2:9" ht="127.8" customHeight="1" x14ac:dyDescent="0.3">
      <c r="B18" s="171" t="s">
        <v>119</v>
      </c>
      <c r="C18" s="171"/>
      <c r="D18" s="171"/>
      <c r="E18" s="171"/>
      <c r="F18" s="171"/>
      <c r="G18" s="171"/>
      <c r="H18" s="171"/>
    </row>
    <row r="22" spans="2:9" x14ac:dyDescent="0.3">
      <c r="B22" s="67" t="s">
        <v>76</v>
      </c>
      <c r="C22" s="173" t="s">
        <v>66</v>
      </c>
      <c r="D22" s="174"/>
      <c r="E22" s="174"/>
      <c r="F22" s="174"/>
      <c r="G22" s="174"/>
      <c r="H22" s="175"/>
    </row>
    <row r="23" spans="2:9" x14ac:dyDescent="0.3">
      <c r="B23" s="23" t="s">
        <v>65</v>
      </c>
      <c r="C23" s="79" t="s">
        <v>13</v>
      </c>
      <c r="D23" s="80" t="s">
        <v>7</v>
      </c>
      <c r="E23" s="80" t="s">
        <v>8</v>
      </c>
      <c r="F23" s="80" t="s">
        <v>9</v>
      </c>
      <c r="G23" s="81" t="s">
        <v>10</v>
      </c>
      <c r="H23" s="109" t="s">
        <v>11</v>
      </c>
      <c r="I23" s="108" t="s">
        <v>123</v>
      </c>
    </row>
    <row r="24" spans="2:9" x14ac:dyDescent="0.3">
      <c r="B24" s="54" t="s">
        <v>67</v>
      </c>
      <c r="C24" s="57">
        <v>31000</v>
      </c>
      <c r="D24" s="55">
        <v>28000</v>
      </c>
      <c r="E24" s="55">
        <v>85530</v>
      </c>
      <c r="F24" s="55">
        <v>236200</v>
      </c>
      <c r="G24" s="56">
        <v>75000</v>
      </c>
      <c r="H24" s="110">
        <v>23000</v>
      </c>
    </row>
    <row r="25" spans="2:9" x14ac:dyDescent="0.3">
      <c r="B25" s="114" t="s">
        <v>124</v>
      </c>
      <c r="C25" s="115" t="s">
        <v>22</v>
      </c>
      <c r="D25" s="116" t="s">
        <v>22</v>
      </c>
      <c r="E25" s="116">
        <f>E12*E24</f>
        <v>260866.49999999997</v>
      </c>
      <c r="F25" s="116" t="s">
        <v>22</v>
      </c>
      <c r="G25" s="117" t="s">
        <v>22</v>
      </c>
      <c r="H25" s="118" t="s">
        <v>22</v>
      </c>
    </row>
    <row r="26" spans="2:9" x14ac:dyDescent="0.3">
      <c r="B26" s="111" t="s">
        <v>125</v>
      </c>
      <c r="C26" s="113">
        <f>C13*C24</f>
        <v>74710</v>
      </c>
      <c r="D26" s="113">
        <f t="shared" ref="D26:H26" si="0">D13*D24</f>
        <v>65800</v>
      </c>
      <c r="E26" s="113">
        <f t="shared" si="0"/>
        <v>207837.90000000002</v>
      </c>
      <c r="F26" s="113">
        <f t="shared" si="0"/>
        <v>564518</v>
      </c>
      <c r="G26" s="113">
        <f t="shared" si="0"/>
        <v>176250</v>
      </c>
      <c r="H26" s="113">
        <f t="shared" si="0"/>
        <v>69230</v>
      </c>
      <c r="I26" s="45">
        <f>SUM(C26:H26)</f>
        <v>1158345.8999999999</v>
      </c>
    </row>
    <row r="27" spans="2:9" x14ac:dyDescent="0.3">
      <c r="B27" s="111" t="s">
        <v>126</v>
      </c>
      <c r="C27" s="112">
        <f>C14*C24</f>
        <v>106020</v>
      </c>
      <c r="D27" s="112">
        <f t="shared" ref="D27:H27" si="1">D14*D24</f>
        <v>95760</v>
      </c>
      <c r="E27" s="112">
        <f t="shared" si="1"/>
        <v>487093.35000000003</v>
      </c>
      <c r="F27" s="112">
        <f t="shared" si="1"/>
        <v>770012</v>
      </c>
      <c r="G27" s="112">
        <f t="shared" si="1"/>
        <v>304499.99999999994</v>
      </c>
      <c r="H27" s="112">
        <f t="shared" si="1"/>
        <v>136620</v>
      </c>
      <c r="I27" s="45">
        <f>SUM(C27:H27)</f>
        <v>1900005.35</v>
      </c>
    </row>
  </sheetData>
  <mergeCells count="3">
    <mergeCell ref="B18:H18"/>
    <mergeCell ref="C8:H8"/>
    <mergeCell ref="C22:H22"/>
  </mergeCells>
  <conditionalFormatting sqref="C26:H27">
    <cfRule type="cellIs" dxfId="12" priority="5" operator="equal">
      <formula>#REF!</formula>
    </cfRule>
  </conditionalFormatting>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36"/>
  <sheetViews>
    <sheetView zoomScaleNormal="100" workbookViewId="0">
      <selection activeCell="A47" sqref="A47"/>
    </sheetView>
  </sheetViews>
  <sheetFormatPr defaultRowHeight="14.4" x14ac:dyDescent="0.3"/>
  <cols>
    <col min="1" max="1" width="33.109375" customWidth="1"/>
    <col min="2" max="5" width="15.6640625" customWidth="1"/>
    <col min="6" max="6" width="16.109375" customWidth="1"/>
    <col min="7" max="7" width="15.33203125" customWidth="1"/>
  </cols>
  <sheetData>
    <row r="1" spans="1:7" ht="18" x14ac:dyDescent="0.35">
      <c r="A1" s="2" t="s">
        <v>0</v>
      </c>
    </row>
    <row r="2" spans="1:7" ht="15.6" x14ac:dyDescent="0.3">
      <c r="A2" s="68" t="s">
        <v>85</v>
      </c>
      <c r="B2" s="69" t="str">
        <f>'2019'!B2</f>
        <v>Bid No. 08-2019</v>
      </c>
    </row>
    <row r="3" spans="1:7" ht="15.6" x14ac:dyDescent="0.3">
      <c r="A3" s="68" t="s">
        <v>79</v>
      </c>
      <c r="B3" s="69" t="str">
        <f>'2019'!B3</f>
        <v>Hydrofluosilicic Acid</v>
      </c>
    </row>
    <row r="4" spans="1:7" ht="15.6" x14ac:dyDescent="0.3">
      <c r="A4" s="68" t="s">
        <v>80</v>
      </c>
      <c r="B4" s="69" t="str">
        <f>'2019'!B4</f>
        <v>FYE 2019/2020</v>
      </c>
    </row>
    <row r="5" spans="1:7" ht="15.6" x14ac:dyDescent="0.3">
      <c r="A5" s="68" t="s">
        <v>82</v>
      </c>
      <c r="B5" s="69" t="str">
        <f>'2019'!B5</f>
        <v>Tuesday, April 2, 2019 at 9:00 PDT</v>
      </c>
    </row>
    <row r="6" spans="1:7" ht="15.6" x14ac:dyDescent="0.3">
      <c r="A6" s="1"/>
      <c r="B6" s="1"/>
    </row>
    <row r="7" spans="1:7" ht="30" customHeight="1" thickBot="1" x14ac:dyDescent="0.35">
      <c r="B7" s="179" t="s">
        <v>18</v>
      </c>
      <c r="C7" s="180"/>
      <c r="D7" s="180"/>
      <c r="E7" s="180"/>
      <c r="F7" s="181"/>
    </row>
    <row r="8" spans="1:7" ht="28.8" x14ac:dyDescent="0.3">
      <c r="A8" s="3" t="s">
        <v>1</v>
      </c>
      <c r="B8" s="4" t="s">
        <v>13</v>
      </c>
      <c r="C8" s="5" t="s">
        <v>7</v>
      </c>
      <c r="D8" s="5" t="s">
        <v>8</v>
      </c>
      <c r="E8" s="5" t="s">
        <v>9</v>
      </c>
      <c r="F8" s="6" t="s">
        <v>11</v>
      </c>
    </row>
    <row r="9" spans="1:7" ht="30" customHeight="1" x14ac:dyDescent="0.3">
      <c r="A9" s="74" t="s">
        <v>21</v>
      </c>
      <c r="B9" s="82">
        <v>1.52</v>
      </c>
      <c r="C9" s="82">
        <v>1.52</v>
      </c>
      <c r="D9" s="82">
        <v>1.52</v>
      </c>
      <c r="E9" s="82">
        <v>1.52</v>
      </c>
      <c r="F9" s="73">
        <v>2.7</v>
      </c>
    </row>
    <row r="10" spans="1:7" ht="30" customHeight="1" x14ac:dyDescent="0.3">
      <c r="A10" s="7" t="s">
        <v>5</v>
      </c>
      <c r="B10" s="14">
        <v>2</v>
      </c>
      <c r="C10" s="14">
        <v>2</v>
      </c>
      <c r="D10" s="14">
        <v>2</v>
      </c>
      <c r="E10" s="14">
        <v>2</v>
      </c>
      <c r="F10" s="15">
        <v>2.75</v>
      </c>
    </row>
    <row r="11" spans="1:7" ht="30" customHeight="1" x14ac:dyDescent="0.3">
      <c r="A11" s="9" t="s">
        <v>15</v>
      </c>
      <c r="B11" s="17">
        <v>1.9319999999999999</v>
      </c>
      <c r="C11" s="17">
        <v>1.9319999999999999</v>
      </c>
      <c r="D11" s="17">
        <v>1.9319999999999999</v>
      </c>
      <c r="E11" s="17">
        <v>1.9319999999999999</v>
      </c>
      <c r="F11" s="18">
        <v>3.3479999999999999</v>
      </c>
    </row>
    <row r="13" spans="1:7" x14ac:dyDescent="0.3">
      <c r="A13" s="10" t="s">
        <v>68</v>
      </c>
    </row>
    <row r="14" spans="1:7" x14ac:dyDescent="0.3">
      <c r="A14" s="11"/>
    </row>
    <row r="15" spans="1:7" ht="83.4" customHeight="1" x14ac:dyDescent="0.3">
      <c r="A15" s="171" t="s">
        <v>95</v>
      </c>
      <c r="B15" s="171"/>
      <c r="C15" s="171"/>
      <c r="D15" s="171"/>
      <c r="E15" s="171"/>
      <c r="F15" s="171"/>
      <c r="G15" s="171"/>
    </row>
    <row r="17" spans="1:8" s="23" customFormat="1" x14ac:dyDescent="0.3">
      <c r="B17" s="50"/>
      <c r="C17" s="50"/>
      <c r="D17" s="50"/>
      <c r="E17" s="50"/>
      <c r="F17" s="50"/>
      <c r="G17" s="51"/>
    </row>
    <row r="18" spans="1:8" ht="15.75" customHeight="1" thickBot="1" x14ac:dyDescent="0.35">
      <c r="A18" s="67" t="s">
        <v>76</v>
      </c>
      <c r="B18" s="179" t="s">
        <v>66</v>
      </c>
      <c r="C18" s="180"/>
      <c r="D18" s="180"/>
      <c r="E18" s="180"/>
      <c r="F18" s="181"/>
      <c r="G18" s="89"/>
    </row>
    <row r="19" spans="1:8" ht="28.8" x14ac:dyDescent="0.3">
      <c r="A19" s="23" t="s">
        <v>65</v>
      </c>
      <c r="B19" s="4" t="s">
        <v>13</v>
      </c>
      <c r="C19" s="5" t="s">
        <v>7</v>
      </c>
      <c r="D19" s="5" t="s">
        <v>8</v>
      </c>
      <c r="E19" s="5" t="s">
        <v>9</v>
      </c>
      <c r="F19" s="6" t="s">
        <v>11</v>
      </c>
      <c r="G19" s="83" t="s">
        <v>96</v>
      </c>
    </row>
    <row r="20" spans="1:8" x14ac:dyDescent="0.3">
      <c r="A20" s="54" t="s">
        <v>67</v>
      </c>
      <c r="B20" s="57">
        <v>35000</v>
      </c>
      <c r="C20" s="55">
        <v>28000</v>
      </c>
      <c r="D20" s="55">
        <v>70980</v>
      </c>
      <c r="E20" s="55">
        <v>228600</v>
      </c>
      <c r="F20" s="56">
        <v>8000</v>
      </c>
      <c r="G20" s="90"/>
    </row>
    <row r="21" spans="1:8" x14ac:dyDescent="0.3">
      <c r="A21" s="94" t="s">
        <v>21</v>
      </c>
      <c r="B21" s="46">
        <f>$B$20*B9</f>
        <v>53200</v>
      </c>
      <c r="C21" s="46">
        <f>$C$20*C9</f>
        <v>42560</v>
      </c>
      <c r="D21" s="46">
        <f>$D$20*D9</f>
        <v>107889.60000000001</v>
      </c>
      <c r="E21" s="46">
        <f>$E$20*E9</f>
        <v>347472</v>
      </c>
      <c r="F21" s="47">
        <f>$F$20*F9</f>
        <v>21600</v>
      </c>
      <c r="G21" s="93">
        <f>SUM(B21:F21)</f>
        <v>572721.6</v>
      </c>
      <c r="H21" s="23" t="s">
        <v>97</v>
      </c>
    </row>
    <row r="22" spans="1:8" x14ac:dyDescent="0.3">
      <c r="A22" s="86" t="s">
        <v>5</v>
      </c>
      <c r="B22" s="87">
        <f t="shared" ref="B22:B23" si="0">$B$20*B10</f>
        <v>70000</v>
      </c>
      <c r="C22" s="87">
        <f t="shared" ref="C22:C23" si="1">$C$20*C10</f>
        <v>56000</v>
      </c>
      <c r="D22" s="87">
        <f t="shared" ref="D22:D23" si="2">$D$20*D10</f>
        <v>141960</v>
      </c>
      <c r="E22" s="87">
        <f t="shared" ref="E22:E23" si="3">$E$20*E10</f>
        <v>457200</v>
      </c>
      <c r="F22" s="88">
        <f t="shared" ref="F22:F23" si="4">$F$20*F10</f>
        <v>22000</v>
      </c>
      <c r="G22" s="91">
        <f t="shared" ref="G22:G23" si="5">SUM(B22:F22)</f>
        <v>747160</v>
      </c>
      <c r="H22" s="59"/>
    </row>
    <row r="23" spans="1:8" x14ac:dyDescent="0.3">
      <c r="A23" s="9" t="s">
        <v>15</v>
      </c>
      <c r="B23" s="70">
        <f t="shared" si="0"/>
        <v>67620</v>
      </c>
      <c r="C23" s="70">
        <f t="shared" si="1"/>
        <v>54096</v>
      </c>
      <c r="D23" s="70">
        <f t="shared" si="2"/>
        <v>137133.35999999999</v>
      </c>
      <c r="E23" s="70">
        <f t="shared" si="3"/>
        <v>441655.2</v>
      </c>
      <c r="F23" s="71">
        <f t="shared" si="4"/>
        <v>26784</v>
      </c>
      <c r="G23" s="92">
        <f t="shared" si="5"/>
        <v>727288.56</v>
      </c>
      <c r="H23" s="59"/>
    </row>
    <row r="26" spans="1:8" x14ac:dyDescent="0.3">
      <c r="A26" s="23" t="s">
        <v>71</v>
      </c>
    </row>
    <row r="27" spans="1:8" ht="15" customHeight="1" x14ac:dyDescent="0.3">
      <c r="A27" s="62" t="s">
        <v>87</v>
      </c>
      <c r="B27" s="173" t="s">
        <v>18</v>
      </c>
      <c r="C27" s="174"/>
      <c r="D27" s="174"/>
      <c r="E27" s="174"/>
      <c r="F27" s="174"/>
      <c r="G27" s="175"/>
    </row>
    <row r="28" spans="1:8" ht="28.8" x14ac:dyDescent="0.3">
      <c r="A28" s="3"/>
      <c r="B28" s="79" t="s">
        <v>13</v>
      </c>
      <c r="C28" s="80" t="s">
        <v>7</v>
      </c>
      <c r="D28" s="80" t="s">
        <v>8</v>
      </c>
      <c r="E28" s="80" t="s">
        <v>9</v>
      </c>
      <c r="F28" s="81" t="s">
        <v>11</v>
      </c>
      <c r="G28" s="83" t="s">
        <v>10</v>
      </c>
    </row>
    <row r="29" spans="1:8" x14ac:dyDescent="0.3">
      <c r="A29" s="63" t="s">
        <v>88</v>
      </c>
      <c r="B29" s="14">
        <v>1.46</v>
      </c>
      <c r="C29" s="14">
        <v>1.46</v>
      </c>
      <c r="D29" s="14">
        <v>1.46</v>
      </c>
      <c r="E29" s="14">
        <v>1.46</v>
      </c>
      <c r="F29" s="15">
        <v>2.57</v>
      </c>
      <c r="G29" s="84">
        <v>1.46</v>
      </c>
    </row>
    <row r="30" spans="1:8" x14ac:dyDescent="0.3">
      <c r="A30" s="63" t="s">
        <v>89</v>
      </c>
      <c r="B30" s="14">
        <f>B9-B29</f>
        <v>6.0000000000000053E-2</v>
      </c>
      <c r="C30" s="14">
        <f t="shared" ref="C30:F30" si="6">C9-C29</f>
        <v>6.0000000000000053E-2</v>
      </c>
      <c r="D30" s="14">
        <f t="shared" si="6"/>
        <v>6.0000000000000053E-2</v>
      </c>
      <c r="E30" s="14">
        <f t="shared" si="6"/>
        <v>6.0000000000000053E-2</v>
      </c>
      <c r="F30" s="15">
        <f t="shared" si="6"/>
        <v>0.13000000000000034</v>
      </c>
      <c r="G30" s="84" t="s">
        <v>86</v>
      </c>
    </row>
    <row r="31" spans="1:8" x14ac:dyDescent="0.3">
      <c r="A31" s="64" t="s">
        <v>90</v>
      </c>
      <c r="B31" s="65">
        <f>B30/B29</f>
        <v>4.1095890410958943E-2</v>
      </c>
      <c r="C31" s="65">
        <f t="shared" ref="C31:F31" si="7">C30/C29</f>
        <v>4.1095890410958943E-2</v>
      </c>
      <c r="D31" s="65">
        <f t="shared" si="7"/>
        <v>4.1095890410958943E-2</v>
      </c>
      <c r="E31" s="65">
        <f t="shared" si="7"/>
        <v>4.1095890410958943E-2</v>
      </c>
      <c r="F31" s="66">
        <f t="shared" si="7"/>
        <v>5.0583657587548771E-2</v>
      </c>
      <c r="G31" s="85" t="s">
        <v>86</v>
      </c>
    </row>
    <row r="36" spans="7:7" x14ac:dyDescent="0.3">
      <c r="G36" t="s">
        <v>98</v>
      </c>
    </row>
  </sheetData>
  <mergeCells count="4">
    <mergeCell ref="B7:F7"/>
    <mergeCell ref="B18:F18"/>
    <mergeCell ref="A15:G15"/>
    <mergeCell ref="B27:G27"/>
  </mergeCells>
  <conditionalFormatting sqref="B9:F11 B21:F23">
    <cfRule type="cellIs" dxfId="11" priority="12" operator="equal">
      <formula>#REF!</formula>
    </cfRule>
  </conditionalFormatting>
  <conditionalFormatting sqref="B29:G31">
    <cfRule type="cellIs" dxfId="10" priority="1" operator="equal">
      <formula>#REF!</formula>
    </cfRule>
  </conditionalFormatting>
  <dataValidations count="1">
    <dataValidation type="list" errorStyle="information" allowBlank="1" showInputMessage="1" showErrorMessage="1" sqref="A9:A11" xr:uid="{00000000-0002-0000-0100-000000000000}">
      <formula1>#REF!</formula1>
    </dataValidation>
  </dataValidations>
  <pageMargins left="0.7" right="0.7" top="0.75" bottom="0.75" header="0.3" footer="0.3"/>
  <pageSetup scale="7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8"/>
  <sheetViews>
    <sheetView zoomScaleNormal="100" workbookViewId="0">
      <selection activeCell="I8" sqref="I8"/>
    </sheetView>
  </sheetViews>
  <sheetFormatPr defaultRowHeight="14.4" x14ac:dyDescent="0.3"/>
  <cols>
    <col min="1" max="1" width="33.109375" customWidth="1"/>
    <col min="2" max="5" width="15.6640625" customWidth="1"/>
    <col min="6" max="6" width="16.109375" customWidth="1"/>
  </cols>
  <sheetData>
    <row r="1" spans="1:7" ht="18" x14ac:dyDescent="0.35">
      <c r="A1" s="2" t="s">
        <v>0</v>
      </c>
    </row>
    <row r="2" spans="1:7" ht="15.6" x14ac:dyDescent="0.3">
      <c r="A2" s="68" t="s">
        <v>78</v>
      </c>
      <c r="B2" s="69" t="s">
        <v>84</v>
      </c>
      <c r="D2" s="72"/>
    </row>
    <row r="3" spans="1:7" ht="15.6" x14ac:dyDescent="0.3">
      <c r="A3" s="68" t="s">
        <v>79</v>
      </c>
      <c r="B3" s="69" t="s">
        <v>23</v>
      </c>
    </row>
    <row r="4" spans="1:7" ht="15.6" x14ac:dyDescent="0.3">
      <c r="A4" s="68" t="s">
        <v>80</v>
      </c>
      <c r="B4" s="69" t="s">
        <v>81</v>
      </c>
    </row>
    <row r="5" spans="1:7" ht="15.6" x14ac:dyDescent="0.3">
      <c r="A5" s="68" t="s">
        <v>82</v>
      </c>
      <c r="B5" s="69" t="s">
        <v>83</v>
      </c>
    </row>
    <row r="6" spans="1:7" ht="15.6" x14ac:dyDescent="0.3">
      <c r="A6" s="68" t="s">
        <v>91</v>
      </c>
      <c r="B6" s="72" t="s">
        <v>92</v>
      </c>
    </row>
    <row r="7" spans="1:7" ht="30" customHeight="1" thickBot="1" x14ac:dyDescent="0.35">
      <c r="B7" s="179" t="s">
        <v>18</v>
      </c>
      <c r="C7" s="180"/>
      <c r="D7" s="180"/>
      <c r="E7" s="180"/>
      <c r="F7" s="181"/>
    </row>
    <row r="8" spans="1:7" ht="28.8" x14ac:dyDescent="0.3">
      <c r="A8" s="3" t="s">
        <v>1</v>
      </c>
      <c r="B8" s="4" t="s">
        <v>13</v>
      </c>
      <c r="C8" s="5" t="s">
        <v>7</v>
      </c>
      <c r="D8" s="5" t="s">
        <v>8</v>
      </c>
      <c r="E8" s="5" t="s">
        <v>9</v>
      </c>
      <c r="F8" s="6" t="s">
        <v>11</v>
      </c>
    </row>
    <row r="9" spans="1:7" ht="30" customHeight="1" x14ac:dyDescent="0.3">
      <c r="A9" s="74" t="s">
        <v>21</v>
      </c>
      <c r="B9" s="14">
        <v>1.52</v>
      </c>
      <c r="C9" s="14">
        <v>1.52</v>
      </c>
      <c r="D9" s="14">
        <v>1.52</v>
      </c>
      <c r="E9" s="14">
        <v>1.52</v>
      </c>
      <c r="F9" s="73">
        <v>2.7</v>
      </c>
    </row>
    <row r="10" spans="1:7" ht="30" customHeight="1" x14ac:dyDescent="0.3">
      <c r="A10" s="7" t="s">
        <v>5</v>
      </c>
      <c r="B10" s="14">
        <v>2</v>
      </c>
      <c r="C10" s="14">
        <v>2</v>
      </c>
      <c r="D10" s="14">
        <v>2</v>
      </c>
      <c r="E10" s="14">
        <v>2</v>
      </c>
      <c r="F10" s="15">
        <v>2.75</v>
      </c>
    </row>
    <row r="11" spans="1:7" ht="30" customHeight="1" x14ac:dyDescent="0.3">
      <c r="A11" s="9" t="s">
        <v>15</v>
      </c>
      <c r="B11" s="17">
        <v>1.9319999999999999</v>
      </c>
      <c r="C11" s="17">
        <v>1.9319999999999999</v>
      </c>
      <c r="D11" s="17">
        <v>1.9319999999999999</v>
      </c>
      <c r="E11" s="17">
        <v>1.9319999999999999</v>
      </c>
      <c r="F11" s="18">
        <v>3.3479999999999999</v>
      </c>
    </row>
    <row r="12" spans="1:7" s="12" customFormat="1" ht="27" hidden="1" customHeight="1" x14ac:dyDescent="0.3">
      <c r="A12" s="12" t="s">
        <v>19</v>
      </c>
      <c r="B12" s="19">
        <f>MIN(B9:B11)</f>
        <v>1.52</v>
      </c>
      <c r="C12" s="19">
        <f>MIN(C9:C11)</f>
        <v>1.52</v>
      </c>
      <c r="D12" s="19">
        <f>MIN(D9:D11)</f>
        <v>1.52</v>
      </c>
      <c r="E12" s="19">
        <f>MIN(E9:E11)</f>
        <v>1.52</v>
      </c>
      <c r="F12" s="19">
        <f>MIN(F9:F11)</f>
        <v>2.7</v>
      </c>
      <c r="G12" s="13"/>
    </row>
    <row r="14" spans="1:7" x14ac:dyDescent="0.3">
      <c r="A14" s="10" t="s">
        <v>3</v>
      </c>
    </row>
    <row r="15" spans="1:7" x14ac:dyDescent="0.3">
      <c r="A15" s="11" t="s">
        <v>2</v>
      </c>
    </row>
    <row r="16" spans="1:7" x14ac:dyDescent="0.3">
      <c r="A16" s="11" t="s">
        <v>17</v>
      </c>
    </row>
    <row r="18" spans="1:8" ht="68.25" customHeight="1" x14ac:dyDescent="0.3">
      <c r="A18" s="171" t="s">
        <v>93</v>
      </c>
      <c r="B18" s="171"/>
      <c r="C18" s="171"/>
      <c r="D18" s="171"/>
      <c r="E18" s="171"/>
      <c r="F18" s="171"/>
      <c r="G18" s="171"/>
      <c r="H18" s="171"/>
    </row>
  </sheetData>
  <mergeCells count="2">
    <mergeCell ref="B7:F7"/>
    <mergeCell ref="A18:H18"/>
  </mergeCells>
  <conditionalFormatting sqref="B9:B11">
    <cfRule type="cellIs" dxfId="9" priority="2" operator="equal">
      <formula>$B$12</formula>
    </cfRule>
  </conditionalFormatting>
  <conditionalFormatting sqref="C11">
    <cfRule type="cellIs" dxfId="8" priority="12" operator="equal">
      <formula>$C$12</formula>
    </cfRule>
  </conditionalFormatting>
  <conditionalFormatting sqref="C9:F10">
    <cfRule type="cellIs" dxfId="7" priority="8" operator="equal">
      <formula>$B$12</formula>
    </cfRule>
  </conditionalFormatting>
  <conditionalFormatting sqref="D11">
    <cfRule type="cellIs" dxfId="6" priority="11" operator="equal">
      <formula>$D$12</formula>
    </cfRule>
  </conditionalFormatting>
  <conditionalFormatting sqref="E11">
    <cfRule type="cellIs" dxfId="5" priority="10" operator="equal">
      <formula>$E$12</formula>
    </cfRule>
  </conditionalFormatting>
  <conditionalFormatting sqref="F11">
    <cfRule type="cellIs" dxfId="4" priority="7" operator="equal">
      <formula>$F$12</formula>
    </cfRule>
  </conditionalFormatting>
  <dataValidations count="1">
    <dataValidation type="list" errorStyle="information" allowBlank="1" showInputMessage="1" showErrorMessage="1" sqref="A9:A11" xr:uid="{00000000-0002-0000-0000-000000000000}">
      <formula1>#REF!</formula1>
    </dataValidation>
  </dataValidations>
  <pageMargins left="0.7" right="0.7" top="0.75" bottom="0.75" header="0.3" footer="0.3"/>
  <pageSetup scale="8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4B86C-D614-461A-8698-FC40FD249601}">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2026</vt:lpstr>
      <vt:lpstr>Bid Review</vt:lpstr>
      <vt:lpstr>2025</vt:lpstr>
      <vt:lpstr>2024</vt:lpstr>
      <vt:lpstr>2023</vt:lpstr>
      <vt:lpstr>2022</vt:lpstr>
      <vt:lpstr>2019 Final</vt:lpstr>
      <vt:lpstr>2019</vt:lpstr>
      <vt:lpstr>Sheet2</vt:lpstr>
      <vt:lpstr>2018</vt:lpstr>
      <vt:lpstr>2017</vt:lpstr>
      <vt:lpstr>Historical</vt:lpstr>
    </vt:vector>
  </TitlesOfParts>
  <Company>DSRSD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Louanne Ivy</dc:creator>
  <cp:lastModifiedBy>Jennifer Dyment</cp:lastModifiedBy>
  <cp:lastPrinted>2019-04-02T23:51:08Z</cp:lastPrinted>
  <dcterms:created xsi:type="dcterms:W3CDTF">2016-03-29T20:06:59Z</dcterms:created>
  <dcterms:modified xsi:type="dcterms:W3CDTF">2026-02-25T21:47:45Z</dcterms:modified>
</cp:coreProperties>
</file>