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Cloud\Box\BACWA FY2017-present\COLLABORATIVES\BACC\BACC FY25-26\Bid Submittal\08-2025 Hydroflusilicic Acid\"/>
    </mc:Choice>
  </mc:AlternateContent>
  <xr:revisionPtr revIDLastSave="0" documentId="13_ncr:1_{FB94CB41-F2E1-47A6-9851-3CDA9853848D}" xr6:coauthVersionLast="47" xr6:coauthVersionMax="47" xr10:uidLastSave="{00000000-0000-0000-0000-000000000000}"/>
  <bookViews>
    <workbookView xWindow="-108" yWindow="-108" windowWidth="23256" windowHeight="12576" xr2:uid="{00000000-000D-0000-FFFF-FFFF00000000}"/>
  </bookViews>
  <sheets>
    <sheet name="2025" sheetId="16" r:id="rId1"/>
    <sheet name="Bid Review" sheetId="8" r:id="rId2"/>
    <sheet name="2024" sheetId="14" r:id="rId3"/>
    <sheet name="2023" sheetId="15" r:id="rId4"/>
    <sheet name="2022" sheetId="13" r:id="rId5"/>
    <sheet name="2019 Final" sheetId="9" r:id="rId6"/>
    <sheet name="2019" sheetId="5" r:id="rId7"/>
    <sheet name="Sheet2" sheetId="12" r:id="rId8"/>
    <sheet name="2018" sheetId="10" r:id="rId9"/>
    <sheet name="2017" sheetId="7" r:id="rId10"/>
    <sheet name="Historical"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16" l="1"/>
  <c r="E21" i="16"/>
  <c r="F21" i="16"/>
  <c r="G21" i="16"/>
  <c r="C21" i="16"/>
  <c r="H21" i="16" s="1"/>
  <c r="D20" i="16"/>
  <c r="E20" i="16"/>
  <c r="F20" i="16"/>
  <c r="G20" i="16"/>
  <c r="C20" i="16"/>
  <c r="H23" i="15"/>
  <c r="G23" i="15"/>
  <c r="F23" i="15"/>
  <c r="E23" i="15"/>
  <c r="D23" i="15"/>
  <c r="C23" i="15"/>
  <c r="H22" i="15"/>
  <c r="G22" i="15"/>
  <c r="F22" i="15"/>
  <c r="E22" i="15"/>
  <c r="D22" i="15"/>
  <c r="C22" i="15"/>
  <c r="D22" i="14"/>
  <c r="E22" i="14"/>
  <c r="F22" i="14"/>
  <c r="G22" i="14"/>
  <c r="C22" i="14"/>
  <c r="D21" i="14"/>
  <c r="E21" i="14"/>
  <c r="F21" i="14"/>
  <c r="G21" i="14"/>
  <c r="C21" i="14"/>
  <c r="E25" i="13"/>
  <c r="I26" i="13"/>
  <c r="D27" i="13"/>
  <c r="E27" i="13"/>
  <c r="F27" i="13"/>
  <c r="I27" i="13" s="1"/>
  <c r="G27" i="13"/>
  <c r="H27" i="13"/>
  <c r="C27" i="13"/>
  <c r="D26" i="13"/>
  <c r="E26" i="13"/>
  <c r="F26" i="13"/>
  <c r="G26" i="13"/>
  <c r="H26" i="13"/>
  <c r="C26" i="13"/>
  <c r="F30" i="9"/>
  <c r="E30" i="9"/>
  <c r="D30" i="9"/>
  <c r="C30" i="9"/>
  <c r="B30" i="9"/>
  <c r="F23" i="9"/>
  <c r="E23" i="9"/>
  <c r="D23" i="9"/>
  <c r="C23" i="9"/>
  <c r="G23" i="9" s="1"/>
  <c r="B23" i="9"/>
  <c r="F22" i="9"/>
  <c r="E22" i="9"/>
  <c r="D22" i="9"/>
  <c r="G22" i="9" s="1"/>
  <c r="C22" i="9"/>
  <c r="B22" i="9"/>
  <c r="F21" i="9"/>
  <c r="E21" i="9"/>
  <c r="G21" i="9" s="1"/>
  <c r="D21" i="9"/>
  <c r="C21" i="9"/>
  <c r="B21" i="9"/>
  <c r="H20" i="16" l="1"/>
  <c r="H21" i="14"/>
  <c r="H22" i="14"/>
  <c r="A9" i="8"/>
  <c r="A10" i="8" s="1"/>
  <c r="A11" i="8" s="1"/>
  <c r="A12" i="8" s="1"/>
  <c r="A13" i="8" s="1"/>
  <c r="A14" i="8" s="1"/>
  <c r="A15" i="8" s="1"/>
  <c r="A16" i="8" s="1"/>
  <c r="A17" i="8" s="1"/>
  <c r="A18" i="8" s="1"/>
  <c r="A19" i="8" s="1"/>
  <c r="A20" i="8" s="1"/>
  <c r="A21" i="8" s="1"/>
  <c r="A22" i="8" s="1"/>
  <c r="A23" i="8" s="1"/>
  <c r="B5" i="9" l="1"/>
  <c r="B4" i="9"/>
  <c r="B3" i="9"/>
  <c r="B2" i="9"/>
  <c r="G30" i="10"/>
  <c r="G31" i="10" s="1"/>
  <c r="F30" i="10"/>
  <c r="F31" i="10" s="1"/>
  <c r="E30" i="10"/>
  <c r="E31" i="10" s="1"/>
  <c r="D30" i="10"/>
  <c r="D31" i="10" s="1"/>
  <c r="C30" i="10"/>
  <c r="C31" i="10" s="1"/>
  <c r="B30" i="10"/>
  <c r="B31" i="10" s="1"/>
  <c r="G21" i="10"/>
  <c r="F21" i="10"/>
  <c r="E21" i="10"/>
  <c r="D21" i="10"/>
  <c r="C21" i="10"/>
  <c r="B21" i="10"/>
  <c r="G20" i="10"/>
  <c r="F20" i="10"/>
  <c r="E20" i="10"/>
  <c r="D20" i="10"/>
  <c r="C20" i="10"/>
  <c r="B20" i="10"/>
  <c r="H19" i="10"/>
  <c r="H21" i="10" l="1"/>
  <c r="H20" i="10"/>
  <c r="F31" i="9"/>
  <c r="E31" i="9"/>
  <c r="D31" i="9"/>
  <c r="C31" i="9"/>
  <c r="B31" i="9"/>
  <c r="M9" i="7" l="1"/>
  <c r="K9" i="7"/>
  <c r="I9" i="7"/>
  <c r="G9" i="7"/>
  <c r="E9" i="7"/>
  <c r="C9" i="7"/>
  <c r="M7" i="7"/>
  <c r="K7" i="7"/>
  <c r="I7" i="7"/>
  <c r="G7" i="7"/>
  <c r="E7" i="7"/>
  <c r="C7" i="7"/>
  <c r="M6" i="7"/>
  <c r="K6" i="7"/>
  <c r="I6" i="7"/>
  <c r="G6" i="7"/>
  <c r="E6" i="7"/>
  <c r="C6" i="7"/>
  <c r="N6" i="7" l="1"/>
  <c r="N9" i="7"/>
  <c r="N7" i="7"/>
  <c r="F12" i="5" l="1"/>
  <c r="E12" i="5"/>
  <c r="D12" i="5"/>
  <c r="C12" i="5"/>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tc={58827AA2-DC1F-4166-A2E1-4FFBA533E568}</author>
  </authors>
  <commentList>
    <comment ref="C13" authorId="0" shapeId="0" xr:uid="{00000000-0006-0000-0500-000001000000}">
      <text>
        <r>
          <rPr>
            <b/>
            <sz val="9"/>
            <color indexed="81"/>
            <rFont val="Tahoma"/>
            <family val="2"/>
          </rPr>
          <t>Gemma Lathi:</t>
        </r>
        <r>
          <rPr>
            <sz val="9"/>
            <color indexed="81"/>
            <rFont val="Tahoma"/>
            <family val="2"/>
          </rPr>
          <t xml:space="preserve">
DSRSD and Pleasanton</t>
        </r>
      </text>
    </comment>
    <comment ref="K13" authorId="1" shapeId="0" xr:uid="{58827AA2-DC1F-4166-A2E1-4FFBA533E568}">
      <text>
        <t>[Threaded comment]
Your version of Excel allows you to read this threaded comment; however, any edits to it will get removed if the file is opened in a newer version of Excel. Learn more: https://go.microsoft.com/fwlink/?linkid=870924
Comment:
    check with Solvay is this is correct</t>
      </text>
    </comment>
  </commentList>
</comments>
</file>

<file path=xl/sharedStrings.xml><?xml version="1.0" encoding="utf-8"?>
<sst xmlns="http://schemas.openxmlformats.org/spreadsheetml/2006/main" count="426" uniqueCount="156">
  <si>
    <t>BAY AREA CHEMICAL CONSORTIUM</t>
  </si>
  <si>
    <t>Name of Bidder</t>
  </si>
  <si>
    <t>All bids submitted are reflected on this bid sheet.</t>
  </si>
  <si>
    <t>Apparent Low Bid</t>
  </si>
  <si>
    <t>Sierra Chemical Co.</t>
  </si>
  <si>
    <t>Univar USA Inc.</t>
  </si>
  <si>
    <t>Open Date: Tuesday, April 10, 2018 at 9:00 a.m. PDT</t>
  </si>
  <si>
    <t>Marin Sonoma Napa</t>
  </si>
  <si>
    <t>North Bay</t>
  </si>
  <si>
    <t>Sacramento</t>
  </si>
  <si>
    <t>South Bay</t>
  </si>
  <si>
    <t>Tri Valley</t>
  </si>
  <si>
    <r>
      <t xml:space="preserve">Supply and Delivery of </t>
    </r>
    <r>
      <rPr>
        <b/>
        <sz val="12"/>
        <color theme="1"/>
        <rFont val="Calibri"/>
        <family val="2"/>
        <scheme val="minor"/>
      </rPr>
      <t>Hydrofluosilicic Acid</t>
    </r>
    <r>
      <rPr>
        <sz val="12"/>
        <color theme="1"/>
        <rFont val="Calibri"/>
        <family val="2"/>
        <scheme val="minor"/>
      </rPr>
      <t xml:space="preserve"> for Fiscal Year 2018/2019</t>
    </r>
  </si>
  <si>
    <t>East Bay</t>
  </si>
  <si>
    <t>Brenntag Pacific, Inc.</t>
  </si>
  <si>
    <t>DuBois Chemicals, Inc.</t>
  </si>
  <si>
    <t>Pencco, Inc.</t>
  </si>
  <si>
    <t>The listing of a bid should not be construed as any  indication that BACC accepts such bid as responsive.</t>
  </si>
  <si>
    <t>Unit price per gallon</t>
  </si>
  <si>
    <t>APPARENT LOW BID</t>
  </si>
  <si>
    <t>DuBois</t>
  </si>
  <si>
    <t>Solvay</t>
  </si>
  <si>
    <t>no bid</t>
  </si>
  <si>
    <t>Hydrofluosilicic Acid</t>
  </si>
  <si>
    <t>Solvay Fluorides, LLC</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</si>
  <si>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</si>
  <si>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</si>
  <si>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</si>
  <si>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</si>
  <si>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</si>
  <si>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</si>
  <si>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</si>
  <si>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</si>
  <si>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</si>
  <si>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</si>
  <si>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</si>
  <si>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</si>
  <si>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</si>
  <si>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</si>
  <si>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Total Overall Cost</t>
  </si>
  <si>
    <t>Final Bid Tabulation for Bid No. 08-2017</t>
  </si>
  <si>
    <t>Supply and Delivery of Hydrofluosilicic Acid</t>
  </si>
  <si>
    <t>Open Date: Tuesday, April 4, 2017 at 9:00 a.m. PDT</t>
  </si>
  <si>
    <t>North Bay
Unit Price
Per Gallon</t>
  </si>
  <si>
    <t>East Bay
Unit Price
Per Gallon</t>
  </si>
  <si>
    <t>South Bay
Unit Price
Per Gallon</t>
  </si>
  <si>
    <t>Tri-Valley
Unit Price
Per Gallon</t>
  </si>
  <si>
    <t>Marin-Sonoma-Napa
Unit Price
Per Gallon</t>
  </si>
  <si>
    <t>Sacramento Area
Unit Price
Per Gallon</t>
  </si>
  <si>
    <t>Thatcher Company of CA</t>
  </si>
  <si>
    <t>$1.57
$2.55 Diablo</t>
  </si>
  <si>
    <t>$1.59
$2.55 SCWA</t>
  </si>
  <si>
    <t>*</t>
  </si>
  <si>
    <t>No Bid</t>
  </si>
  <si>
    <t>*Brenntag bid considered irregular - submitted multiple unit prices for North Bay and Sacramento locations.</t>
  </si>
  <si>
    <t>Lowest Overall Responsive Bid</t>
  </si>
  <si>
    <r>
      <t>North Bay Cost Estimated at</t>
    </r>
    <r>
      <rPr>
        <b/>
        <sz val="9"/>
        <color rgb="FFFF0000"/>
        <rFont val="Calibri"/>
        <family val="2"/>
        <scheme val="minor"/>
      </rPr>
      <t xml:space="preserve"> 64,180 Gals</t>
    </r>
  </si>
  <si>
    <r>
      <t xml:space="preserve">East Bay Cost Estimated at </t>
    </r>
    <r>
      <rPr>
        <b/>
        <sz val="9"/>
        <color rgb="FFFF0000"/>
        <rFont val="Calibri"/>
        <family val="2"/>
        <scheme val="minor"/>
      </rPr>
      <t>39,000 Gals</t>
    </r>
  </si>
  <si>
    <r>
      <t xml:space="preserve">South Bay Cost Estimated at </t>
    </r>
    <r>
      <rPr>
        <b/>
        <sz val="9"/>
        <color rgb="FFFF0000"/>
        <rFont val="Calibri"/>
        <family val="2"/>
        <scheme val="minor"/>
      </rPr>
      <t>75,000 Gals</t>
    </r>
  </si>
  <si>
    <r>
      <t xml:space="preserve">Tri-Valley Cost Estimated at </t>
    </r>
    <r>
      <rPr>
        <b/>
        <sz val="9"/>
        <color rgb="FFFF0000"/>
        <rFont val="Calibri"/>
        <family val="2"/>
        <scheme val="minor"/>
      </rPr>
      <t>33,000 Gals</t>
    </r>
  </si>
  <si>
    <r>
      <t xml:space="preserve">Marin-Sonoma-Napa Cost Estimate at </t>
    </r>
    <r>
      <rPr>
        <b/>
        <sz val="9"/>
        <color rgb="FFFF0000"/>
        <rFont val="Calibri"/>
        <family val="2"/>
        <scheme val="minor"/>
      </rPr>
      <t>28,000 Gals</t>
    </r>
  </si>
  <si>
    <r>
      <t xml:space="preserve">Sacramento Area Cost Estimated at </t>
    </r>
    <r>
      <rPr>
        <b/>
        <sz val="9"/>
        <color rgb="FFFF0000"/>
        <rFont val="Calibri"/>
        <family val="2"/>
        <scheme val="minor"/>
      </rPr>
      <t>133,750Gals</t>
    </r>
  </si>
  <si>
    <t>For potable application only: Affidavit of Compliance to AWWA and/or NSF standard or Statement by chemical manufacturer, signed on letterhead attesting to the affidavit's validity or current printout from NSF.org</t>
  </si>
  <si>
    <t>aggregate cost/gal</t>
  </si>
  <si>
    <t>Representative lab analysis of the chemical prepared by reputable outside laboratory or ISO Certified</t>
  </si>
  <si>
    <t>Aggregate Cost Calculation:</t>
  </si>
  <si>
    <t>in gallons</t>
  </si>
  <si>
    <t>Estimated annual quantity</t>
  </si>
  <si>
    <t>Lowest responsive bid</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</si>
  <si>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</si>
  <si>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</si>
  <si>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</si>
  <si>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Solvay</t>
  </si>
  <si>
    <t>2017 Awarded Unit Price</t>
  </si>
  <si>
    <t>$ Increase/Decrease in 2018</t>
  </si>
  <si>
    <t xml:space="preserve"> % Increase/Decrease in 2018</t>
  </si>
  <si>
    <t>Single Bid Award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</si>
  <si>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08-2018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</si>
  <si>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</si>
  <si>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</si>
  <si>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</si>
  <si>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</si>
  <si>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</si>
  <si>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</si>
  <si>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08-2019</t>
  </si>
  <si>
    <t xml:space="preserve">Final Bid Tabulation for </t>
  </si>
  <si>
    <t>N/A</t>
  </si>
  <si>
    <t>2018 Bid Awarded to: Solvay</t>
  </si>
  <si>
    <t>2018 Awarded Unit Price</t>
  </si>
  <si>
    <t>$ Increase/Decrease in 2019</t>
  </si>
  <si>
    <t xml:space="preserve"> % Increase/Decrease in 2019</t>
  </si>
  <si>
    <t>Addenda Issued</t>
  </si>
  <si>
    <t>One (1) dated March 18,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</si>
  <si>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</si>
  <si>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Item #</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</si>
  <si>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</si>
  <si>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</si>
  <si>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</si>
  <si>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t>
  </si>
  <si>
    <t>SINGLE BID AWARD</t>
  </si>
  <si>
    <t>Hydrofluosilicic Acid (Fluoride)</t>
  </si>
  <si>
    <t>per gallon</t>
  </si>
  <si>
    <t>Thatcher</t>
  </si>
  <si>
    <t>Brenntag Pacific</t>
  </si>
  <si>
    <t>Pencco Inc</t>
  </si>
  <si>
    <t>Sierra Chemical</t>
  </si>
  <si>
    <t>DSRSD bid</t>
  </si>
  <si>
    <t>Extension (COVID-19)</t>
  </si>
  <si>
    <t>*Tri-Valley is higher because only DSRSD participates and at a small quantity.</t>
  </si>
  <si>
    <t>Bay Area Clean Water Agencies</t>
  </si>
  <si>
    <t>Issued on 01/27/2022</t>
  </si>
  <si>
    <t>Bid Due on February 24, 2022  4:00 PM (PDT)</t>
  </si>
  <si>
    <t>Exported on 02/24/2022</t>
  </si>
  <si>
    <t>Section</t>
  </si>
  <si>
    <t>Description</t>
  </si>
  <si>
    <t>Unit of Measure</t>
  </si>
  <si>
    <t>gal</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</si>
  <si>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</si>
  <si>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</si>
  <si>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</si>
  <si>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Sacramento </t>
  </si>
  <si>
    <t xml:space="preserve">South Bay </t>
  </si>
  <si>
    <t>Hydrofulsilicic Acid 23-24%</t>
  </si>
  <si>
    <t>Total Overall</t>
  </si>
  <si>
    <t>TR International Trading Company</t>
  </si>
  <si>
    <t>Pencco, Inc</t>
  </si>
  <si>
    <t>Thatcher Company of California, Inc.</t>
  </si>
  <si>
    <t>Received by bid deadline above</t>
  </si>
  <si>
    <t>Bid Results for Project 08-2022 HYDROFLUSILICIC ACID</t>
  </si>
  <si>
    <t>Bid Results for Project 08-2023 HYDROFLUSILICIC ACID</t>
  </si>
  <si>
    <t>Bid Due on February 23, 2023  4:00 PM (PDT)</t>
  </si>
  <si>
    <t>Overall cost</t>
  </si>
  <si>
    <t>Overall lowest</t>
  </si>
  <si>
    <t>Bid Results for Project 08-2024 HYDROFLUSILICIC ACID</t>
  </si>
  <si>
    <t>Bid Due on February 22, 2024  4:00 PM (PDT)</t>
  </si>
  <si>
    <t>Univar Solutions USA LLC.</t>
  </si>
  <si>
    <t>Pencco</t>
  </si>
  <si>
    <t>*Pencco clerical error. No bid price change, Pencco entered in the wrong UOM</t>
  </si>
  <si>
    <t>See letter dated 2/28/2024 from Pencco explaining error and outlining prices.</t>
  </si>
  <si>
    <t>Bid Results for Project 08-2025 HYDROFLUSILICIC ACID</t>
  </si>
  <si>
    <t>Bid Due on February 20, 2025  4:00 PM (PDT)</t>
  </si>
  <si>
    <t>Bid Results for 08-2025 HYDROFLUSILICIC ACID</t>
  </si>
  <si>
    <t>Bid Due on February 20, 2025 4 pm</t>
  </si>
  <si>
    <t>y</t>
  </si>
  <si>
    <t>none</t>
  </si>
  <si>
    <t>JR Simplot</t>
  </si>
  <si>
    <t>#11</t>
  </si>
  <si>
    <t>Chemical Transfer</t>
  </si>
  <si>
    <t>#15</t>
  </si>
  <si>
    <t>n/a</t>
  </si>
  <si>
    <t>#11 Pencco</t>
  </si>
  <si>
    <t>n</t>
  </si>
  <si>
    <t>Any NSF Company</t>
  </si>
  <si>
    <t>Lowest Responsive Responsible Bidder</t>
  </si>
  <si>
    <t xml:space="preserve"> Overall lowest</t>
  </si>
  <si>
    <t>Dubois 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</si>
</sst>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quot;$&quot;#,##0.000"/>
    <numFmt numFmtId="166" formatCode="&quot;$&quot;#,##0.00000"/>
    <numFmt numFmtId="167" formatCode="&quot;$&quot;#,##0.00"/>
    <numFmt numFmtId="168" formatCode="\$#,##0.00"/>
    <numFmt numFmtId="169" formatCode="#,##0.0000"/>
  </numFmts>
  <fonts count="27"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
      <sz val="11"/>
      <color theme="1"/>
      <name val="Calibri"/>
      <family val="2"/>
      <scheme val="minor"/>
    </font>
    <font>
      <b/>
      <sz val="11"/>
      <color rgb="FFFF0000"/>
      <name val="Calibri"/>
      <family val="2"/>
      <scheme val="minor"/>
    </font>
    <font>
      <sz val="11"/>
      <color theme="1"/>
      <name val="Calibri"/>
      <family val="2"/>
    </font>
    <font>
      <sz val="9"/>
      <color theme="1"/>
      <name val="Calibri"/>
      <family val="2"/>
      <scheme val="minor"/>
    </font>
    <font>
      <b/>
      <sz val="9"/>
      <color theme="1"/>
      <name val="Calibri"/>
      <family val="2"/>
      <scheme val="minor"/>
    </font>
    <font>
      <b/>
      <sz val="9"/>
      <color rgb="FFFF0000"/>
      <name val="Calibri"/>
      <family val="2"/>
      <scheme val="minor"/>
    </font>
    <font>
      <b/>
      <sz val="11"/>
      <name val="Calibri"/>
      <family val="2"/>
      <scheme val="minor"/>
    </font>
    <font>
      <sz val="8"/>
      <color theme="1"/>
      <name val="Calibri"/>
      <family val="2"/>
      <scheme val="minor"/>
    </font>
    <font>
      <b/>
      <u/>
      <sz val="11"/>
      <color theme="1"/>
      <name val="Calibri"/>
      <family val="2"/>
      <scheme val="minor"/>
    </font>
    <font>
      <b/>
      <i/>
      <sz val="11"/>
      <color rgb="FFFF0000"/>
      <name val="Calibri"/>
      <family val="2"/>
      <scheme val="minor"/>
    </font>
    <font>
      <i/>
      <u/>
      <sz val="10"/>
      <color theme="1"/>
      <name val="Calibri"/>
      <family val="2"/>
      <scheme val="minor"/>
    </font>
    <font>
      <sz val="11"/>
      <color rgb="FFFF0000"/>
      <name val="Calibri"/>
      <family val="2"/>
    </font>
    <font>
      <b/>
      <i/>
      <u/>
      <sz val="10"/>
      <color theme="1"/>
      <name val="Calibri"/>
      <family val="2"/>
      <scheme val="minor"/>
    </font>
    <font>
      <sz val="11"/>
      <name val="Calibri"/>
      <family val="2"/>
    </font>
    <font>
      <sz val="10"/>
      <color theme="1"/>
      <name val="Calibri"/>
      <family val="2"/>
      <scheme val="minor"/>
    </font>
    <font>
      <sz val="9"/>
      <color indexed="81"/>
      <name val="Tahoma"/>
      <family val="2"/>
    </font>
    <font>
      <b/>
      <sz val="9"/>
      <color indexed="81"/>
      <name val="Tahoma"/>
      <family val="2"/>
    </font>
    <font>
      <b/>
      <i/>
      <sz val="10"/>
      <color theme="1"/>
      <name val="Calibri"/>
      <family val="2"/>
      <scheme val="minor"/>
    </font>
    <font>
      <sz val="11"/>
      <name val="Calibri"/>
      <family val="2"/>
      <scheme val="minor"/>
    </font>
    <font>
      <sz val="11"/>
      <color rgb="FFFF0000"/>
      <name val="Calibri"/>
      <family val="2"/>
      <scheme val="minor"/>
    </font>
    <font>
      <sz val="1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right style="thin">
        <color indexed="64"/>
      </right>
      <top style="thin">
        <color theme="2" tint="-0.249977111117893"/>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bottom/>
      <diagonal/>
    </border>
    <border>
      <left style="thin">
        <color theme="2"/>
      </left>
      <right style="thin">
        <color theme="2"/>
      </right>
      <top/>
      <bottom/>
      <diagonal/>
    </border>
    <border>
      <left style="thin">
        <color theme="2"/>
      </left>
      <right/>
      <top/>
      <bottom/>
      <diagonal/>
    </border>
    <border>
      <left style="thin">
        <color indexed="64"/>
      </left>
      <right style="thin">
        <color theme="2"/>
      </right>
      <top style="thin">
        <color theme="2"/>
      </top>
      <bottom style="thin">
        <color theme="2"/>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76">
    <xf numFmtId="0" fontId="0" fillId="0" borderId="0" xfId="0"/>
    <xf numFmtId="0" fontId="2" fillId="0" borderId="0" xfId="0" applyFont="1"/>
    <xf numFmtId="0" fontId="3" fillId="0" borderId="0" xfId="0" applyFont="1"/>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4" fontId="0" fillId="0" borderId="10" xfId="0" applyNumberFormat="1" applyBorder="1" applyAlignment="1">
      <alignment horizontal="left"/>
    </xf>
    <xf numFmtId="164" fontId="0" fillId="0" borderId="11" xfId="0" applyNumberFormat="1" applyBorder="1" applyAlignment="1">
      <alignment horizontal="left"/>
    </xf>
    <xf numFmtId="0" fontId="5" fillId="2" borderId="0" xfId="0" applyFont="1" applyFill="1"/>
    <xf numFmtId="0" fontId="5" fillId="0" borderId="0" xfId="0" applyFont="1"/>
    <xf numFmtId="0" fontId="0" fillId="0" borderId="0" xfId="0" applyAlignment="1">
      <alignment horizontal="center"/>
    </xf>
    <xf numFmtId="165" fontId="0" fillId="0" borderId="0" xfId="0" applyNumberFormat="1" applyAlignment="1">
      <alignment horizontal="center"/>
    </xf>
    <xf numFmtId="166" fontId="0" fillId="0" borderId="1" xfId="0" applyNumberFormat="1" applyBorder="1" applyAlignment="1">
      <alignment horizontal="center"/>
    </xf>
    <xf numFmtId="166" fontId="0" fillId="0" borderId="15" xfId="0" applyNumberFormat="1" applyBorder="1" applyAlignment="1">
      <alignment horizontal="center"/>
    </xf>
    <xf numFmtId="166" fontId="0" fillId="0" borderId="13" xfId="0" applyNumberFormat="1" applyBorder="1" applyAlignment="1">
      <alignment horizontal="center"/>
    </xf>
    <xf numFmtId="166" fontId="0" fillId="0" borderId="12" xfId="0" applyNumberFormat="1" applyBorder="1" applyAlignment="1">
      <alignment horizontal="center"/>
    </xf>
    <xf numFmtId="166" fontId="0" fillId="0" borderId="14" xfId="0" applyNumberFormat="1" applyBorder="1" applyAlignment="1">
      <alignment horizontal="center"/>
    </xf>
    <xf numFmtId="166" fontId="0" fillId="0" borderId="0" xfId="0" applyNumberFormat="1" applyAlignment="1">
      <alignment horizontal="center"/>
    </xf>
    <xf numFmtId="0" fontId="8" fillId="0" borderId="5" xfId="0" applyFont="1" applyBorder="1" applyAlignment="1">
      <alignment horizontal="center" vertical="center"/>
    </xf>
    <xf numFmtId="0" fontId="0" fillId="0" borderId="5" xfId="0" applyBorder="1" applyAlignment="1">
      <alignment vertical="top" wrapText="1"/>
    </xf>
    <xf numFmtId="0" fontId="0" fillId="0" borderId="0" xfId="0" applyAlignment="1">
      <alignment wrapText="1"/>
    </xf>
    <xf numFmtId="0" fontId="1" fillId="0" borderId="0" xfId="0" applyFont="1"/>
    <xf numFmtId="0" fontId="10" fillId="0" borderId="0" xfId="0" applyFont="1"/>
    <xf numFmtId="0" fontId="9" fillId="0" borderId="0" xfId="0" applyFont="1"/>
    <xf numFmtId="0" fontId="10" fillId="0" borderId="17" xfId="0" applyFont="1" applyBorder="1"/>
    <xf numFmtId="0" fontId="10" fillId="0" borderId="18" xfId="0" applyFont="1" applyBorder="1" applyAlignment="1">
      <alignment horizontal="center" wrapText="1"/>
    </xf>
    <xf numFmtId="0" fontId="11" fillId="0" borderId="18" xfId="0" applyFont="1" applyBorder="1" applyAlignment="1">
      <alignment horizontal="center" wrapText="1"/>
    </xf>
    <xf numFmtId="0" fontId="9" fillId="0" borderId="1" xfId="0" applyFont="1" applyBorder="1" applyAlignment="1">
      <alignment wrapText="1"/>
    </xf>
    <xf numFmtId="167" fontId="9" fillId="0" borderId="1" xfId="0" applyNumberFormat="1" applyFont="1" applyBorder="1" applyAlignment="1">
      <alignment horizontal="center"/>
    </xf>
    <xf numFmtId="167" fontId="9" fillId="0" borderId="1" xfId="0" applyNumberFormat="1" applyFont="1" applyBorder="1" applyAlignment="1">
      <alignment horizontal="center" wrapText="1"/>
    </xf>
    <xf numFmtId="164" fontId="9" fillId="0" borderId="1" xfId="0" applyNumberFormat="1" applyFont="1" applyBorder="1" applyAlignment="1">
      <alignment horizontal="center"/>
    </xf>
    <xf numFmtId="0" fontId="9" fillId="0" borderId="19" xfId="0" applyFont="1" applyBorder="1" applyAlignment="1">
      <alignment wrapText="1"/>
    </xf>
    <xf numFmtId="164" fontId="9" fillId="0" borderId="1" xfId="0" applyNumberFormat="1" applyFont="1" applyBorder="1" applyAlignment="1">
      <alignment horizontal="center" wrapText="1"/>
    </xf>
    <xf numFmtId="167" fontId="9" fillId="0" borderId="1" xfId="0" quotePrefix="1" applyNumberFormat="1" applyFont="1" applyBorder="1" applyAlignment="1">
      <alignment horizontal="center" wrapText="1"/>
    </xf>
    <xf numFmtId="0" fontId="9" fillId="0" borderId="0" xfId="0" applyFont="1" applyAlignment="1">
      <alignment wrapText="1"/>
    </xf>
    <xf numFmtId="0" fontId="9" fillId="2" borderId="19" xfId="0" applyFont="1" applyFill="1" applyBorder="1"/>
    <xf numFmtId="167" fontId="9" fillId="2" borderId="1" xfId="0" applyNumberFormat="1" applyFont="1" applyFill="1" applyBorder="1" applyAlignment="1">
      <alignment horizontal="center"/>
    </xf>
    <xf numFmtId="167" fontId="9" fillId="2" borderId="1" xfId="0" applyNumberFormat="1" applyFont="1" applyFill="1" applyBorder="1" applyAlignment="1">
      <alignment horizontal="center" wrapText="1"/>
    </xf>
    <xf numFmtId="0" fontId="9" fillId="0" borderId="19" xfId="0" applyFont="1" applyBorder="1"/>
    <xf numFmtId="164" fontId="9" fillId="0" borderId="19" xfId="0" applyNumberFormat="1" applyFont="1" applyBorder="1" applyAlignment="1">
      <alignment horizontal="center"/>
    </xf>
    <xf numFmtId="0" fontId="9" fillId="0" borderId="1" xfId="0" applyFont="1" applyBorder="1"/>
    <xf numFmtId="0" fontId="9" fillId="2" borderId="0" xfId="0" applyFont="1" applyFill="1"/>
    <xf numFmtId="164" fontId="0" fillId="2" borderId="11" xfId="0" applyNumberFormat="1" applyFill="1" applyBorder="1" applyAlignment="1">
      <alignment horizontal="left"/>
    </xf>
    <xf numFmtId="167" fontId="0" fillId="0" borderId="0" xfId="0" applyNumberFormat="1"/>
    <xf numFmtId="167" fontId="0" fillId="0" borderId="1" xfId="0" applyNumberFormat="1" applyBorder="1" applyAlignment="1">
      <alignment horizontal="center"/>
    </xf>
    <xf numFmtId="167" fontId="0" fillId="0" borderId="13" xfId="0" applyNumberFormat="1" applyBorder="1" applyAlignment="1">
      <alignment horizontal="center"/>
    </xf>
    <xf numFmtId="167" fontId="0" fillId="2" borderId="12" xfId="0" applyNumberFormat="1" applyFill="1" applyBorder="1" applyAlignment="1">
      <alignment horizontal="center"/>
    </xf>
    <xf numFmtId="167" fontId="0" fillId="2" borderId="14" xfId="0" applyNumberFormat="1" applyFill="1" applyBorder="1" applyAlignment="1">
      <alignment horizontal="center"/>
    </xf>
    <xf numFmtId="3" fontId="1" fillId="0" borderId="0" xfId="1" applyNumberFormat="1" applyFont="1" applyAlignment="1">
      <alignment horizontal="center"/>
    </xf>
    <xf numFmtId="3" fontId="1" fillId="0" borderId="0" xfId="0" applyNumberFormat="1" applyFont="1"/>
    <xf numFmtId="167" fontId="0" fillId="2" borderId="0" xfId="0" applyNumberFormat="1" applyFill="1"/>
    <xf numFmtId="0" fontId="0" fillId="0" borderId="5" xfId="0" applyBorder="1" applyAlignment="1">
      <alignment wrapText="1"/>
    </xf>
    <xf numFmtId="0" fontId="12" fillId="0" borderId="21" xfId="0" applyFont="1" applyBorder="1"/>
    <xf numFmtId="3" fontId="1" fillId="0" borderId="22" xfId="0" applyNumberFormat="1" applyFont="1" applyBorder="1" applyAlignment="1">
      <alignment horizontal="center" wrapText="1"/>
    </xf>
    <xf numFmtId="3" fontId="1" fillId="0" borderId="23" xfId="0" applyNumberFormat="1" applyFont="1" applyBorder="1" applyAlignment="1">
      <alignment horizontal="center" wrapText="1"/>
    </xf>
    <xf numFmtId="3" fontId="1" fillId="0" borderId="24" xfId="0" applyNumberFormat="1" applyFont="1" applyBorder="1" applyAlignment="1">
      <alignment horizontal="center" wrapText="1"/>
    </xf>
    <xf numFmtId="3" fontId="0" fillId="0" borderId="0" xfId="0" applyNumberFormat="1"/>
    <xf numFmtId="0" fontId="13" fillId="0" borderId="0" xfId="0" applyFont="1"/>
    <xf numFmtId="166" fontId="0" fillId="2" borderId="12" xfId="0" applyNumberFormat="1" applyFill="1" applyBorder="1" applyAlignment="1">
      <alignment horizontal="center"/>
    </xf>
    <xf numFmtId="166" fontId="0" fillId="2" borderId="14" xfId="0" applyNumberFormat="1" applyFill="1" applyBorder="1" applyAlignment="1">
      <alignment horizontal="center"/>
    </xf>
    <xf numFmtId="0" fontId="1" fillId="0" borderId="20" xfId="0" applyFont="1" applyBorder="1" applyAlignment="1">
      <alignment horizontal="left"/>
    </xf>
    <xf numFmtId="164" fontId="0" fillId="0" borderId="9" xfId="0" applyNumberFormat="1" applyBorder="1" applyAlignment="1">
      <alignment horizontal="center"/>
    </xf>
    <xf numFmtId="164" fontId="0" fillId="0" borderId="11" xfId="0" applyNumberFormat="1" applyBorder="1" applyAlignment="1">
      <alignment horizontal="center"/>
    </xf>
    <xf numFmtId="10" fontId="0" fillId="0" borderId="12" xfId="2" applyNumberFormat="1" applyFont="1" applyBorder="1" applyAlignment="1">
      <alignment horizontal="center"/>
    </xf>
    <xf numFmtId="10" fontId="0" fillId="0" borderId="14" xfId="2" applyNumberFormat="1" applyFont="1" applyBorder="1" applyAlignment="1">
      <alignment horizontal="center"/>
    </xf>
    <xf numFmtId="0" fontId="14" fillId="0" borderId="0" xfId="0" applyFont="1"/>
    <xf numFmtId="0" fontId="2" fillId="0" borderId="0" xfId="0" applyFont="1" applyAlignment="1">
      <alignment horizontal="right"/>
    </xf>
    <xf numFmtId="0" fontId="4" fillId="0" borderId="0" xfId="0" applyFont="1"/>
    <xf numFmtId="167" fontId="0" fillId="0" borderId="12" xfId="0" applyNumberFormat="1" applyBorder="1" applyAlignment="1">
      <alignment horizontal="center"/>
    </xf>
    <xf numFmtId="167" fontId="0" fillId="0" borderId="14" xfId="0" applyNumberFormat="1" applyBorder="1" applyAlignment="1">
      <alignment horizontal="center"/>
    </xf>
    <xf numFmtId="0" fontId="15" fillId="0" borderId="0" xfId="0" applyFont="1" applyAlignment="1">
      <alignment horizontal="left"/>
    </xf>
    <xf numFmtId="166" fontId="0" fillId="2" borderId="15" xfId="0" applyNumberFormat="1" applyFill="1" applyBorder="1" applyAlignment="1">
      <alignment horizontal="center"/>
    </xf>
    <xf numFmtId="164" fontId="0" fillId="2" borderId="9" xfId="0" applyNumberFormat="1" applyFill="1" applyBorder="1" applyAlignment="1">
      <alignment horizontal="left"/>
    </xf>
    <xf numFmtId="0" fontId="17" fillId="0" borderId="5" xfId="0" applyFont="1" applyBorder="1" applyAlignment="1">
      <alignment horizontal="center" vertical="center"/>
    </xf>
    <xf numFmtId="0" fontId="17"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0" fillId="0" borderId="0" xfId="0" applyAlignment="1">
      <alignment horizontal="left" vertical="top"/>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166" fontId="0" fillId="2" borderId="1" xfId="0" applyNumberFormat="1" applyFill="1" applyBorder="1" applyAlignment="1">
      <alignment horizontal="center"/>
    </xf>
    <xf numFmtId="0" fontId="1" fillId="0" borderId="5" xfId="0" applyFont="1" applyBorder="1" applyAlignment="1">
      <alignment horizontal="center" wrapText="1"/>
    </xf>
    <xf numFmtId="166" fontId="0" fillId="0" borderId="10" xfId="0" applyNumberFormat="1" applyBorder="1" applyAlignment="1">
      <alignment horizontal="center"/>
    </xf>
    <xf numFmtId="10" fontId="0" fillId="0" borderId="11" xfId="2" applyNumberFormat="1" applyFont="1" applyFill="1" applyBorder="1" applyAlignment="1">
      <alignment horizontal="center"/>
    </xf>
    <xf numFmtId="164" fontId="0" fillId="0" borderId="30" xfId="0" applyNumberFormat="1" applyBorder="1" applyAlignment="1">
      <alignment horizontal="left"/>
    </xf>
    <xf numFmtId="167" fontId="0" fillId="0" borderId="31" xfId="0" applyNumberFormat="1" applyBorder="1" applyAlignment="1">
      <alignment horizontal="center"/>
    </xf>
    <xf numFmtId="167" fontId="0" fillId="0" borderId="32" xfId="0" applyNumberFormat="1" applyBorder="1" applyAlignment="1">
      <alignment horizontal="center"/>
    </xf>
    <xf numFmtId="0" fontId="0" fillId="0" borderId="33" xfId="0" applyBorder="1"/>
    <xf numFmtId="3" fontId="0" fillId="0" borderId="33" xfId="0" applyNumberFormat="1" applyBorder="1" applyAlignment="1">
      <alignment horizontal="center"/>
    </xf>
    <xf numFmtId="167" fontId="0" fillId="0" borderId="33" xfId="0" applyNumberFormat="1" applyBorder="1" applyAlignment="1">
      <alignment horizontal="center"/>
    </xf>
    <xf numFmtId="167" fontId="0" fillId="0" borderId="16" xfId="0" applyNumberFormat="1" applyBorder="1" applyAlignment="1">
      <alignment horizontal="center"/>
    </xf>
    <xf numFmtId="167" fontId="0" fillId="2" borderId="33" xfId="0" applyNumberFormat="1" applyFill="1" applyBorder="1" applyAlignment="1">
      <alignment horizontal="center"/>
    </xf>
    <xf numFmtId="164" fontId="0" fillId="2" borderId="10" xfId="0" applyNumberFormat="1" applyFill="1" applyBorder="1" applyAlignment="1">
      <alignment horizontal="left"/>
    </xf>
    <xf numFmtId="0" fontId="19" fillId="0" borderId="5" xfId="0" applyFont="1" applyBorder="1" applyAlignment="1">
      <alignment horizontal="center" vertical="center" wrapText="1"/>
    </xf>
    <xf numFmtId="0" fontId="2" fillId="0" borderId="0" xfId="0" applyFont="1" applyAlignment="1">
      <alignment horizontal="left"/>
    </xf>
    <xf numFmtId="0" fontId="2" fillId="0" borderId="34" xfId="0" applyFont="1" applyBorder="1" applyAlignment="1">
      <alignment horizontal="right"/>
    </xf>
    <xf numFmtId="0" fontId="9" fillId="0" borderId="34" xfId="0" applyFont="1" applyBorder="1" applyAlignment="1">
      <alignment horizontal="center"/>
    </xf>
    <xf numFmtId="0" fontId="9" fillId="0" borderId="35" xfId="0" applyFont="1" applyBorder="1" applyAlignment="1">
      <alignment horizontal="center" wrapText="1"/>
    </xf>
    <xf numFmtId="0" fontId="9" fillId="0" borderId="5" xfId="0" applyFont="1" applyBorder="1" applyAlignment="1">
      <alignment horizontal="center" wrapText="1"/>
    </xf>
    <xf numFmtId="164" fontId="9" fillId="0" borderId="0" xfId="0" applyNumberFormat="1" applyFont="1"/>
    <xf numFmtId="167" fontId="9" fillId="0" borderId="5" xfId="0" applyNumberFormat="1" applyFont="1" applyBorder="1" applyAlignment="1">
      <alignment horizontal="center"/>
    </xf>
    <xf numFmtId="166" fontId="9" fillId="0" borderId="5" xfId="0" applyNumberFormat="1" applyFont="1" applyBorder="1" applyAlignment="1">
      <alignment horizontal="center"/>
    </xf>
    <xf numFmtId="164" fontId="20" fillId="0" borderId="5" xfId="0" applyNumberFormat="1" applyFont="1" applyBorder="1" applyAlignment="1">
      <alignment horizontal="center"/>
    </xf>
    <xf numFmtId="0" fontId="10" fillId="0" borderId="35" xfId="0" applyFont="1" applyBorder="1" applyAlignment="1">
      <alignment horizontal="center" wrapText="1"/>
    </xf>
    <xf numFmtId="0" fontId="2" fillId="0" borderId="33" xfId="0" applyFont="1" applyBorder="1" applyAlignment="1">
      <alignment horizontal="right"/>
    </xf>
    <xf numFmtId="0" fontId="9" fillId="0" borderId="33" xfId="0" applyFont="1" applyBorder="1" applyAlignment="1">
      <alignment horizontal="center"/>
    </xf>
    <xf numFmtId="0" fontId="1" fillId="0" borderId="0" xfId="0" applyFont="1" applyAlignment="1">
      <alignment horizontal="center" wrapText="1"/>
    </xf>
    <xf numFmtId="0" fontId="1" fillId="0" borderId="16" xfId="0" applyFont="1" applyBorder="1" applyAlignment="1">
      <alignment horizontal="center" wrapText="1"/>
    </xf>
    <xf numFmtId="3" fontId="1" fillId="0" borderId="5" xfId="0" applyNumberFormat="1" applyFont="1" applyBorder="1" applyAlignment="1">
      <alignment horizontal="center"/>
    </xf>
    <xf numFmtId="164" fontId="0" fillId="0" borderId="5" xfId="0" applyNumberFormat="1" applyBorder="1" applyAlignment="1">
      <alignment horizontal="left"/>
    </xf>
    <xf numFmtId="167" fontId="0" fillId="0" borderId="5" xfId="0" applyNumberFormat="1" applyBorder="1" applyAlignment="1">
      <alignment horizontal="center"/>
    </xf>
    <xf numFmtId="167" fontId="0" fillId="2" borderId="5" xfId="0" applyNumberFormat="1" applyFill="1" applyBorder="1" applyAlignment="1">
      <alignment horizontal="center"/>
    </xf>
    <xf numFmtId="0" fontId="24" fillId="0" borderId="21" xfId="0" applyFont="1" applyBorder="1"/>
    <xf numFmtId="3" fontId="0" fillId="0" borderId="28" xfId="0" applyNumberFormat="1" applyBorder="1" applyAlignment="1">
      <alignment horizontal="center" wrapText="1"/>
    </xf>
    <xf numFmtId="3" fontId="0" fillId="0" borderId="21" xfId="0" applyNumberFormat="1" applyBorder="1" applyAlignment="1">
      <alignment horizontal="center" wrapText="1"/>
    </xf>
    <xf numFmtId="3" fontId="0" fillId="0" borderId="29" xfId="0" applyNumberFormat="1" applyBorder="1" applyAlignment="1">
      <alignment horizontal="center" wrapText="1"/>
    </xf>
    <xf numFmtId="3" fontId="0" fillId="0" borderId="5" xfId="0" applyNumberFormat="1" applyBorder="1" applyAlignment="1">
      <alignment horizontal="center"/>
    </xf>
    <xf numFmtId="0" fontId="19" fillId="0" borderId="5" xfId="0" applyFont="1" applyBorder="1" applyAlignment="1">
      <alignment horizontal="center" vertical="center"/>
    </xf>
    <xf numFmtId="0" fontId="25" fillId="0" borderId="0" xfId="0" applyFont="1" applyAlignment="1">
      <alignment horizontal="center"/>
    </xf>
    <xf numFmtId="0" fontId="7" fillId="0" borderId="28" xfId="0" applyFont="1" applyBorder="1" applyAlignment="1">
      <alignment horizontal="right" vertical="top"/>
    </xf>
    <xf numFmtId="0" fontId="1" fillId="0" borderId="5" xfId="0" applyFont="1" applyBorder="1" applyAlignment="1">
      <alignment horizontal="center"/>
    </xf>
    <xf numFmtId="0" fontId="12" fillId="0" borderId="0" xfId="0" applyFont="1"/>
    <xf numFmtId="0" fontId="12" fillId="0" borderId="0" xfId="0" applyFont="1" applyAlignment="1">
      <alignment wrapText="1"/>
    </xf>
    <xf numFmtId="0" fontId="12" fillId="0" borderId="0" xfId="0" applyFont="1" applyAlignment="1">
      <alignment horizontal="left" wrapText="1"/>
    </xf>
    <xf numFmtId="0" fontId="1" fillId="0" borderId="0" xfId="0" applyFont="1" applyAlignment="1">
      <alignment horizontal="left" vertical="top"/>
    </xf>
    <xf numFmtId="0" fontId="0" fillId="0" borderId="5" xfId="0" applyBorder="1"/>
    <xf numFmtId="168" fontId="0" fillId="0" borderId="5" xfId="0" applyNumberFormat="1" applyBorder="1"/>
    <xf numFmtId="168" fontId="0" fillId="0" borderId="0" xfId="0" applyNumberFormat="1"/>
    <xf numFmtId="0" fontId="1" fillId="2" borderId="5" xfId="0" applyFont="1" applyFill="1" applyBorder="1"/>
    <xf numFmtId="168" fontId="0" fillId="2" borderId="5" xfId="0" applyNumberFormat="1" applyFill="1" applyBorder="1"/>
    <xf numFmtId="164" fontId="0" fillId="2" borderId="5" xfId="0" applyNumberFormat="1" applyFill="1" applyBorder="1" applyAlignment="1">
      <alignment horizontal="left"/>
    </xf>
    <xf numFmtId="0" fontId="1" fillId="3" borderId="0" xfId="0" applyFont="1" applyFill="1"/>
    <xf numFmtId="0" fontId="0" fillId="3" borderId="0" xfId="0" applyFill="1"/>
    <xf numFmtId="0" fontId="1" fillId="3" borderId="5" xfId="0" applyFont="1" applyFill="1" applyBorder="1"/>
    <xf numFmtId="0" fontId="0" fillId="3" borderId="5" xfId="0" applyFill="1" applyBorder="1"/>
    <xf numFmtId="168" fontId="0" fillId="3" borderId="5" xfId="0" applyNumberFormat="1" applyFill="1" applyBorder="1"/>
    <xf numFmtId="168" fontId="0" fillId="3" borderId="0" xfId="0" applyNumberFormat="1" applyFill="1"/>
    <xf numFmtId="169" fontId="0" fillId="2" borderId="5" xfId="0" applyNumberFormat="1" applyFill="1" applyBorder="1"/>
    <xf numFmtId="169" fontId="0" fillId="0" borderId="5" xfId="0" applyNumberFormat="1" applyBorder="1"/>
    <xf numFmtId="0" fontId="0" fillId="0" borderId="39" xfId="0" applyBorder="1"/>
    <xf numFmtId="0" fontId="1" fillId="3" borderId="39" xfId="0" applyFont="1" applyFill="1" applyBorder="1"/>
    <xf numFmtId="168" fontId="0" fillId="3" borderId="39" xfId="0" applyNumberFormat="1" applyFill="1" applyBorder="1"/>
    <xf numFmtId="0" fontId="0" fillId="0" borderId="40" xfId="0" applyBorder="1"/>
    <xf numFmtId="0" fontId="12" fillId="0" borderId="5" xfId="0" applyFont="1" applyBorder="1"/>
    <xf numFmtId="0" fontId="0" fillId="3" borderId="41" xfId="0" applyFill="1" applyBorder="1"/>
    <xf numFmtId="0" fontId="0" fillId="0" borderId="42" xfId="0" applyBorder="1"/>
    <xf numFmtId="0" fontId="0" fillId="0" borderId="43" xfId="0" applyBorder="1"/>
    <xf numFmtId="0" fontId="0" fillId="3" borderId="44" xfId="0" applyFill="1" applyBorder="1"/>
    <xf numFmtId="0" fontId="0" fillId="3" borderId="45" xfId="0" applyFill="1" applyBorder="1"/>
    <xf numFmtId="0" fontId="0" fillId="3" borderId="46" xfId="0" applyFill="1" applyBorder="1"/>
    <xf numFmtId="0" fontId="0" fillId="2" borderId="0" xfId="0" applyFill="1"/>
    <xf numFmtId="0" fontId="1" fillId="0" borderId="47" xfId="0" applyFont="1" applyBorder="1" applyAlignment="1">
      <alignment horizontal="center"/>
    </xf>
    <xf numFmtId="0" fontId="12" fillId="0" borderId="47" xfId="0" applyFont="1" applyBorder="1" applyAlignment="1">
      <alignment horizontal="center" vertical="center" wrapText="1"/>
    </xf>
    <xf numFmtId="0" fontId="8" fillId="0" borderId="47" xfId="0" applyFont="1" applyBorder="1" applyAlignment="1">
      <alignment horizontal="center" vertical="center"/>
    </xf>
    <xf numFmtId="0" fontId="17" fillId="0" borderId="47" xfId="0" applyFont="1" applyBorder="1" applyAlignment="1">
      <alignment horizontal="center" vertical="center"/>
    </xf>
    <xf numFmtId="0" fontId="0" fillId="0" borderId="0" xfId="0" applyAlignment="1">
      <alignment horizontal="left"/>
    </xf>
    <xf numFmtId="0" fontId="26" fillId="0" borderId="5" xfId="0" applyFont="1" applyBorder="1" applyAlignment="1">
      <alignment horizontal="center" vertical="center" wrapText="1"/>
    </xf>
    <xf numFmtId="0" fontId="0" fillId="2" borderId="5" xfId="0" applyFill="1" applyBorder="1"/>
    <xf numFmtId="0" fontId="1" fillId="2"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 fillId="3" borderId="36"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5" fillId="0" borderId="0" xfId="0" applyFont="1" applyAlignment="1">
      <alignment horizontal="left" vertical="top" wrapText="1"/>
    </xf>
    <xf numFmtId="0" fontId="1" fillId="0" borderId="28" xfId="0" applyFont="1" applyBorder="1" applyAlignment="1">
      <alignment horizontal="center" wrapText="1"/>
    </xf>
    <xf numFmtId="0" fontId="1" fillId="0" borderId="21" xfId="0" applyFont="1" applyBorder="1" applyAlignment="1">
      <alignment horizontal="center" wrapText="1"/>
    </xf>
    <xf numFmtId="0" fontId="1" fillId="0" borderId="29" xfId="0" applyFont="1" applyBorder="1" applyAlignment="1">
      <alignment horizontal="center" wrapText="1"/>
    </xf>
    <xf numFmtId="0" fontId="1" fillId="0" borderId="36" xfId="0" applyFont="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cellXfs>
  <cellStyles count="3">
    <cellStyle name="Comma" xfId="1" builtinId="3"/>
    <cellStyle name="Normal" xfId="0" builtinId="0"/>
    <cellStyle name="Percent" xfId="2" builtinId="5"/>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21</xdr:row>
      <xdr:rowOff>160020</xdr:rowOff>
    </xdr:from>
    <xdr:ext cx="65" cy="172227"/>
    <xdr:sp macro="" textlink="">
      <xdr:nvSpPr>
        <xdr:cNvPr id="3" name="TextBox 2">
          <a:extLst>
            <a:ext uri="{FF2B5EF4-FFF2-40B4-BE49-F238E27FC236}">
              <a16:creationId xmlns:a16="http://schemas.microsoft.com/office/drawing/2014/main" id="{DF97C529-101E-4E2D-870B-5B9E4C35DED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4" name="TextBox 3">
          <a:extLst>
            <a:ext uri="{FF2B5EF4-FFF2-40B4-BE49-F238E27FC236}">
              <a16:creationId xmlns:a16="http://schemas.microsoft.com/office/drawing/2014/main" id="{51FF6BD8-5BF7-4D99-A061-2919C446D2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5" name="TextBox 4">
          <a:extLst>
            <a:ext uri="{FF2B5EF4-FFF2-40B4-BE49-F238E27FC236}">
              <a16:creationId xmlns:a16="http://schemas.microsoft.com/office/drawing/2014/main" id="{C1D15FA6-D7BC-41D4-948D-3C0382ED136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6" name="TextBox 5">
          <a:extLst>
            <a:ext uri="{FF2B5EF4-FFF2-40B4-BE49-F238E27FC236}">
              <a16:creationId xmlns:a16="http://schemas.microsoft.com/office/drawing/2014/main" id="{9902E229-EEC8-4AA2-ACB6-228A0B26B6F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7" name="TextBox 6">
          <a:extLst>
            <a:ext uri="{FF2B5EF4-FFF2-40B4-BE49-F238E27FC236}">
              <a16:creationId xmlns:a16="http://schemas.microsoft.com/office/drawing/2014/main" id="{B5368968-A438-4BB4-8429-5D99B92ACD8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8" name="TextBox 7">
          <a:extLst>
            <a:ext uri="{FF2B5EF4-FFF2-40B4-BE49-F238E27FC236}">
              <a16:creationId xmlns:a16="http://schemas.microsoft.com/office/drawing/2014/main" id="{7181EE5B-0B12-422A-A5ED-CE05DC21AAC0}"/>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9" name="TextBox 8">
          <a:extLst>
            <a:ext uri="{FF2B5EF4-FFF2-40B4-BE49-F238E27FC236}">
              <a16:creationId xmlns:a16="http://schemas.microsoft.com/office/drawing/2014/main" id="{4F2071F9-54A7-4C6D-AC37-18DF6D9C226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0" name="TextBox 9">
          <a:extLst>
            <a:ext uri="{FF2B5EF4-FFF2-40B4-BE49-F238E27FC236}">
              <a16:creationId xmlns:a16="http://schemas.microsoft.com/office/drawing/2014/main" id="{073F3580-9D64-4100-A9D7-7FEBD06DFA1B}"/>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1" name="TextBox 10">
          <a:extLst>
            <a:ext uri="{FF2B5EF4-FFF2-40B4-BE49-F238E27FC236}">
              <a16:creationId xmlns:a16="http://schemas.microsoft.com/office/drawing/2014/main" id="{A271D4DD-4B6F-431C-AB86-E3010256784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2" name="TextBox 11">
          <a:extLst>
            <a:ext uri="{FF2B5EF4-FFF2-40B4-BE49-F238E27FC236}">
              <a16:creationId xmlns:a16="http://schemas.microsoft.com/office/drawing/2014/main" id="{798494CE-245B-4D7E-BD6E-C32B0317C63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3" name="TextBox 12">
          <a:extLst>
            <a:ext uri="{FF2B5EF4-FFF2-40B4-BE49-F238E27FC236}">
              <a16:creationId xmlns:a16="http://schemas.microsoft.com/office/drawing/2014/main" id="{FF246429-926E-4081-9EF8-DFA4CFEBE6F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4" name="TextBox 13">
          <a:extLst>
            <a:ext uri="{FF2B5EF4-FFF2-40B4-BE49-F238E27FC236}">
              <a16:creationId xmlns:a16="http://schemas.microsoft.com/office/drawing/2014/main" id="{13D98D94-9FDC-4F62-BC1C-348DDEC9DF7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5" name="TextBox 14">
          <a:extLst>
            <a:ext uri="{FF2B5EF4-FFF2-40B4-BE49-F238E27FC236}">
              <a16:creationId xmlns:a16="http://schemas.microsoft.com/office/drawing/2014/main" id="{00E807DF-8735-4B77-A079-6B3737B75D04}"/>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6" name="TextBox 15">
          <a:extLst>
            <a:ext uri="{FF2B5EF4-FFF2-40B4-BE49-F238E27FC236}">
              <a16:creationId xmlns:a16="http://schemas.microsoft.com/office/drawing/2014/main" id="{C36A1F97-4430-4F5E-82EF-AD6A7DC6960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7" name="TextBox 16">
          <a:extLst>
            <a:ext uri="{FF2B5EF4-FFF2-40B4-BE49-F238E27FC236}">
              <a16:creationId xmlns:a16="http://schemas.microsoft.com/office/drawing/2014/main" id="{865CECD0-E017-4894-AE69-1AEA00C1D09E}"/>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8" name="TextBox 17">
          <a:extLst>
            <a:ext uri="{FF2B5EF4-FFF2-40B4-BE49-F238E27FC236}">
              <a16:creationId xmlns:a16="http://schemas.microsoft.com/office/drawing/2014/main" id="{06B2FEB2-370A-4BEC-B839-5B208F50CBC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9" name="TextBox 18">
          <a:extLst>
            <a:ext uri="{FF2B5EF4-FFF2-40B4-BE49-F238E27FC236}">
              <a16:creationId xmlns:a16="http://schemas.microsoft.com/office/drawing/2014/main" id="{F430085E-33D0-4E95-9341-7A30461C2B7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0" name="TextBox 19">
          <a:extLst>
            <a:ext uri="{FF2B5EF4-FFF2-40B4-BE49-F238E27FC236}">
              <a16:creationId xmlns:a16="http://schemas.microsoft.com/office/drawing/2014/main" id="{D2F95AA6-E4A2-48F5-9335-A8B3B3F7387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1" name="TextBox 20">
          <a:extLst>
            <a:ext uri="{FF2B5EF4-FFF2-40B4-BE49-F238E27FC236}">
              <a16:creationId xmlns:a16="http://schemas.microsoft.com/office/drawing/2014/main" id="{FEE140ED-80D8-40ED-9A0A-F5338F1E1FBF}"/>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2" name="TextBox 21">
          <a:extLst>
            <a:ext uri="{FF2B5EF4-FFF2-40B4-BE49-F238E27FC236}">
              <a16:creationId xmlns:a16="http://schemas.microsoft.com/office/drawing/2014/main" id="{AA203450-18E4-4297-9715-D7D103179CC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3" name="TextBox 22">
          <a:extLst>
            <a:ext uri="{FF2B5EF4-FFF2-40B4-BE49-F238E27FC236}">
              <a16:creationId xmlns:a16="http://schemas.microsoft.com/office/drawing/2014/main" id="{54AD9FBE-25D7-48FE-880A-7CBBCA8EF906}"/>
            </a:ext>
          </a:extLst>
        </xdr:cNvPr>
        <xdr:cNvSpPr txBox="1"/>
      </xdr:nvSpPr>
      <xdr:spPr>
        <a:xfrm>
          <a:off x="550164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106680</xdr:colOff>
      <xdr:row>25</xdr:row>
      <xdr:rowOff>121920</xdr:rowOff>
    </xdr:from>
    <xdr:to>
      <xdr:col>2</xdr:col>
      <xdr:colOff>585747</xdr:colOff>
      <xdr:row>28</xdr:row>
      <xdr:rowOff>144780</xdr:rowOff>
    </xdr:to>
    <xdr:pic>
      <xdr:nvPicPr>
        <xdr:cNvPr id="2" name="Picture 1">
          <a:extLst>
            <a:ext uri="{FF2B5EF4-FFF2-40B4-BE49-F238E27FC236}">
              <a16:creationId xmlns:a16="http://schemas.microsoft.com/office/drawing/2014/main" id="{A0139A7B-6094-2C0E-1DFC-14A3939E259B}"/>
            </a:ext>
          </a:extLst>
        </xdr:cNvPr>
        <xdr:cNvPicPr>
          <a:picLocks noChangeAspect="1"/>
        </xdr:cNvPicPr>
      </xdr:nvPicPr>
      <xdr:blipFill>
        <a:blip xmlns:r="http://schemas.openxmlformats.org/officeDocument/2006/relationships" r:embed="rId1"/>
        <a:stretch>
          <a:fillRect/>
        </a:stretch>
      </xdr:blipFill>
      <xdr:spPr>
        <a:xfrm>
          <a:off x="556260" y="5974080"/>
          <a:ext cx="3816627" cy="571500"/>
        </a:xfrm>
        <a:prstGeom prst="rect">
          <a:avLst/>
        </a:prstGeom>
      </xdr:spPr>
    </xdr:pic>
    <xdr:clientData/>
  </xdr:twoCellAnchor>
  <xdr:twoCellAnchor editAs="oneCell">
    <xdr:from>
      <xdr:col>1</xdr:col>
      <xdr:colOff>0</xdr:colOff>
      <xdr:row>30</xdr:row>
      <xdr:rowOff>1</xdr:rowOff>
    </xdr:from>
    <xdr:to>
      <xdr:col>2</xdr:col>
      <xdr:colOff>944880</xdr:colOff>
      <xdr:row>53</xdr:row>
      <xdr:rowOff>5025</xdr:rowOff>
    </xdr:to>
    <xdr:pic>
      <xdr:nvPicPr>
        <xdr:cNvPr id="24" name="Picture 23">
          <a:extLst>
            <a:ext uri="{FF2B5EF4-FFF2-40B4-BE49-F238E27FC236}">
              <a16:creationId xmlns:a16="http://schemas.microsoft.com/office/drawing/2014/main" id="{68DE16AD-47F3-6291-CA86-1436AEB062F4}"/>
            </a:ext>
          </a:extLst>
        </xdr:cNvPr>
        <xdr:cNvPicPr>
          <a:picLocks noChangeAspect="1"/>
        </xdr:cNvPicPr>
      </xdr:nvPicPr>
      <xdr:blipFill>
        <a:blip xmlns:r="http://schemas.openxmlformats.org/officeDocument/2006/relationships" r:embed="rId2"/>
        <a:stretch>
          <a:fillRect/>
        </a:stretch>
      </xdr:blipFill>
      <xdr:spPr>
        <a:xfrm>
          <a:off x="449580" y="6766561"/>
          <a:ext cx="4282440" cy="4211264"/>
        </a:xfrm>
        <a:prstGeom prst="rect">
          <a:avLst/>
        </a:prstGeom>
      </xdr:spPr>
    </xdr:pic>
    <xdr:clientData/>
  </xdr:twoCellAnchor>
  <xdr:twoCellAnchor editAs="oneCell">
    <xdr:from>
      <xdr:col>3</xdr:col>
      <xdr:colOff>0</xdr:colOff>
      <xdr:row>26</xdr:row>
      <xdr:rowOff>45720</xdr:rowOff>
    </xdr:from>
    <xdr:to>
      <xdr:col>6</xdr:col>
      <xdr:colOff>23105</xdr:colOff>
      <xdr:row>30</xdr:row>
      <xdr:rowOff>114300</xdr:rowOff>
    </xdr:to>
    <xdr:pic>
      <xdr:nvPicPr>
        <xdr:cNvPr id="25" name="Picture 24">
          <a:extLst>
            <a:ext uri="{FF2B5EF4-FFF2-40B4-BE49-F238E27FC236}">
              <a16:creationId xmlns:a16="http://schemas.microsoft.com/office/drawing/2014/main" id="{F371A74A-970A-2C47-FB2D-4DB7A66976E0}"/>
            </a:ext>
          </a:extLst>
        </xdr:cNvPr>
        <xdr:cNvPicPr>
          <a:picLocks noChangeAspect="1"/>
        </xdr:cNvPicPr>
      </xdr:nvPicPr>
      <xdr:blipFill>
        <a:blip xmlns:r="http://schemas.openxmlformats.org/officeDocument/2006/relationships" r:embed="rId3"/>
        <a:stretch>
          <a:fillRect/>
        </a:stretch>
      </xdr:blipFill>
      <xdr:spPr>
        <a:xfrm>
          <a:off x="6233160" y="6080760"/>
          <a:ext cx="3863585" cy="800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mma Lathi" id="{C7A749A3-E8BA-4B0B-B08F-E895E73E8996}" userId="S::lathi@dsrsd.com::01f14105-3914-4309-8dee-6183412c9d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3" dT="2020-04-03T16:25:50.61" personId="{C7A749A3-E8BA-4B0B-B08F-E895E73E8996}" id="{58827AA2-DC1F-4166-A2E1-4FFBA533E568}">
    <text>check with Solvay is this is correct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B559-5A8A-4D73-9A70-E17AF3496830}">
  <dimension ref="A1:I21"/>
  <sheetViews>
    <sheetView tabSelected="1" workbookViewId="0">
      <selection activeCell="L13" sqref="L13"/>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2.44140625" bestFit="1" customWidth="1"/>
    <col min="8" max="8" width="14.5546875" bestFit="1" customWidth="1"/>
  </cols>
  <sheetData>
    <row r="1" spans="1:7" x14ac:dyDescent="0.3">
      <c r="A1" t="s">
        <v>109</v>
      </c>
    </row>
    <row r="2" spans="1:7" x14ac:dyDescent="0.3">
      <c r="A2" t="s">
        <v>139</v>
      </c>
    </row>
    <row r="3" spans="1:7" x14ac:dyDescent="0.3">
      <c r="A3" t="s">
        <v>140</v>
      </c>
    </row>
    <row r="4" spans="1:7" x14ac:dyDescent="0.3">
      <c r="A4" s="134" t="s">
        <v>99</v>
      </c>
      <c r="B4" s="147"/>
      <c r="C4" s="148"/>
      <c r="D4" s="148"/>
      <c r="E4" s="148"/>
      <c r="F4" s="148"/>
      <c r="G4" s="149"/>
    </row>
    <row r="5" spans="1:7" ht="15" thickBot="1" x14ac:dyDescent="0.35">
      <c r="B5" s="150"/>
      <c r="C5" s="151"/>
      <c r="D5" s="151"/>
      <c r="E5" s="151"/>
      <c r="F5" s="151"/>
      <c r="G5" s="152"/>
    </row>
    <row r="6" spans="1:7" x14ac:dyDescent="0.3">
      <c r="B6" s="134" t="s">
        <v>113</v>
      </c>
      <c r="C6" s="163" t="s">
        <v>122</v>
      </c>
      <c r="D6" s="164"/>
      <c r="E6" s="164"/>
      <c r="F6" s="164"/>
      <c r="G6" s="165"/>
    </row>
    <row r="7" spans="1:7" x14ac:dyDescent="0.3">
      <c r="B7" s="136" t="s">
        <v>114</v>
      </c>
      <c r="C7" s="136" t="s">
        <v>13</v>
      </c>
      <c r="D7" s="136" t="s">
        <v>7</v>
      </c>
      <c r="E7" s="136" t="s">
        <v>8</v>
      </c>
      <c r="F7" s="136" t="s">
        <v>120</v>
      </c>
      <c r="G7" s="136" t="s">
        <v>11</v>
      </c>
    </row>
    <row r="8" spans="1:7" x14ac:dyDescent="0.3">
      <c r="B8" s="136" t="s">
        <v>115</v>
      </c>
      <c r="C8" s="137" t="s">
        <v>116</v>
      </c>
      <c r="D8" s="137" t="s">
        <v>116</v>
      </c>
      <c r="E8" s="137" t="s">
        <v>116</v>
      </c>
      <c r="F8" s="137" t="s">
        <v>116</v>
      </c>
      <c r="G8" s="137" t="s">
        <v>116</v>
      </c>
    </row>
    <row r="9" spans="1:7" x14ac:dyDescent="0.3">
      <c r="B9" s="128" t="s">
        <v>15</v>
      </c>
      <c r="C9" s="141">
        <v>2.85</v>
      </c>
      <c r="D9" s="141">
        <v>2.72</v>
      </c>
      <c r="E9" s="141">
        <v>2.68</v>
      </c>
      <c r="F9" s="141">
        <v>2.66</v>
      </c>
      <c r="G9" s="141">
        <v>2.68</v>
      </c>
    </row>
    <row r="10" spans="1:7" x14ac:dyDescent="0.3">
      <c r="B10" s="128" t="s">
        <v>125</v>
      </c>
      <c r="C10" s="141">
        <v>3.25</v>
      </c>
      <c r="D10" s="141">
        <v>3.05</v>
      </c>
      <c r="E10" s="141">
        <v>3.04</v>
      </c>
      <c r="F10" s="141">
        <v>2.89</v>
      </c>
      <c r="G10" s="141">
        <v>2.93</v>
      </c>
    </row>
    <row r="11" spans="1:7" x14ac:dyDescent="0.3">
      <c r="A11" s="142"/>
      <c r="B11" s="143"/>
      <c r="C11" s="144"/>
      <c r="D11" s="144"/>
      <c r="E11" s="144"/>
      <c r="F11" s="144"/>
      <c r="G11" s="144"/>
    </row>
    <row r="12" spans="1:7" x14ac:dyDescent="0.3">
      <c r="A12" s="145"/>
      <c r="B12" s="145"/>
      <c r="C12" s="145"/>
      <c r="D12" s="145"/>
      <c r="E12" s="145"/>
      <c r="F12" s="145"/>
      <c r="G12" s="145"/>
    </row>
    <row r="13" spans="1:7" ht="127.8" customHeight="1" x14ac:dyDescent="0.3">
      <c r="B13" s="166" t="s">
        <v>119</v>
      </c>
      <c r="C13" s="166"/>
      <c r="D13" s="166"/>
      <c r="E13" s="166"/>
      <c r="F13" s="166"/>
      <c r="G13" s="166"/>
    </row>
    <row r="17" spans="2:9" x14ac:dyDescent="0.3">
      <c r="B17" s="67" t="s">
        <v>76</v>
      </c>
      <c r="C17" s="167" t="s">
        <v>66</v>
      </c>
      <c r="D17" s="168"/>
      <c r="E17" s="168"/>
      <c r="F17" s="168"/>
      <c r="G17" s="169"/>
    </row>
    <row r="18" spans="2:9" x14ac:dyDescent="0.3">
      <c r="B18" s="3" t="s">
        <v>65</v>
      </c>
      <c r="C18" s="80" t="s">
        <v>13</v>
      </c>
      <c r="D18" s="81" t="s">
        <v>7</v>
      </c>
      <c r="E18" s="81" t="s">
        <v>8</v>
      </c>
      <c r="F18" s="81" t="s">
        <v>9</v>
      </c>
      <c r="G18" s="110" t="s">
        <v>11</v>
      </c>
      <c r="H18" s="109"/>
    </row>
    <row r="19" spans="2:9" x14ac:dyDescent="0.3">
      <c r="B19" s="146" t="s">
        <v>67</v>
      </c>
      <c r="C19" s="57">
        <v>30000</v>
      </c>
      <c r="D19" s="55">
        <v>28000</v>
      </c>
      <c r="E19" s="55">
        <v>96780</v>
      </c>
      <c r="F19" s="55">
        <v>155000</v>
      </c>
      <c r="G19" s="111">
        <v>23400</v>
      </c>
    </row>
    <row r="20" spans="2:9" x14ac:dyDescent="0.3">
      <c r="B20" s="160" t="s">
        <v>15</v>
      </c>
      <c r="C20" s="114">
        <f>C9*C19</f>
        <v>85500</v>
      </c>
      <c r="D20" s="114">
        <f t="shared" ref="D20:G20" si="0">D9*D19</f>
        <v>76160</v>
      </c>
      <c r="E20" s="114">
        <f t="shared" si="0"/>
        <v>259370.40000000002</v>
      </c>
      <c r="F20" s="114">
        <f t="shared" si="0"/>
        <v>412300</v>
      </c>
      <c r="G20" s="114">
        <f t="shared" si="0"/>
        <v>62712.000000000007</v>
      </c>
      <c r="H20" s="52">
        <f>SUM(C20:G20)</f>
        <v>896042.4</v>
      </c>
      <c r="I20" t="s">
        <v>154</v>
      </c>
    </row>
    <row r="21" spans="2:9" x14ac:dyDescent="0.3">
      <c r="B21" s="128" t="s">
        <v>125</v>
      </c>
      <c r="C21" s="113">
        <f>C10*C19</f>
        <v>97500</v>
      </c>
      <c r="D21" s="113">
        <f t="shared" ref="D21:G21" si="1">D10*D19</f>
        <v>85400</v>
      </c>
      <c r="E21" s="113">
        <f t="shared" si="1"/>
        <v>294211.20000000001</v>
      </c>
      <c r="F21" s="113">
        <f t="shared" si="1"/>
        <v>447950</v>
      </c>
      <c r="G21" s="113">
        <f t="shared" si="1"/>
        <v>68562</v>
      </c>
      <c r="H21" s="45">
        <f>SUM(C21:G21)</f>
        <v>993623.2</v>
      </c>
    </row>
  </sheetData>
  <mergeCells count="3">
    <mergeCell ref="C6:G6"/>
    <mergeCell ref="B13:G13"/>
    <mergeCell ref="C17:G17"/>
  </mergeCells>
  <conditionalFormatting sqref="C20:G21">
    <cfRule type="cellIs" dxfId="15"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4"/>
  <sheetViews>
    <sheetView workbookViewId="0">
      <selection activeCell="A16" sqref="A16"/>
    </sheetView>
  </sheetViews>
  <sheetFormatPr defaultRowHeight="14.4" x14ac:dyDescent="0.3"/>
  <cols>
    <col min="1" max="1" width="33.109375" customWidth="1"/>
    <col min="2" max="6" width="15.6640625" customWidth="1"/>
    <col min="7" max="7" width="16.109375" customWidth="1"/>
  </cols>
  <sheetData>
    <row r="1" spans="1:20" s="25" customFormat="1" ht="12" x14ac:dyDescent="0.25">
      <c r="A1" s="24" t="s">
        <v>0</v>
      </c>
    </row>
    <row r="2" spans="1:20" s="25" customFormat="1" ht="12" x14ac:dyDescent="0.25">
      <c r="A2" s="25" t="s">
        <v>40</v>
      </c>
    </row>
    <row r="3" spans="1:20" s="25" customFormat="1" ht="12" x14ac:dyDescent="0.25">
      <c r="A3" s="25" t="s">
        <v>41</v>
      </c>
    </row>
    <row r="4" spans="1:20" s="25" customFormat="1" ht="12.6" thickBot="1" x14ac:dyDescent="0.3">
      <c r="A4" s="25" t="s">
        <v>42</v>
      </c>
    </row>
    <row r="5" spans="1:20" s="25" customFormat="1" ht="60.6" thickBot="1" x14ac:dyDescent="0.3">
      <c r="A5" s="26" t="s">
        <v>1</v>
      </c>
      <c r="B5" s="27" t="s">
        <v>43</v>
      </c>
      <c r="C5" s="27" t="s">
        <v>56</v>
      </c>
      <c r="D5" s="27" t="s">
        <v>44</v>
      </c>
      <c r="E5" s="27" t="s">
        <v>57</v>
      </c>
      <c r="F5" s="27" t="s">
        <v>45</v>
      </c>
      <c r="G5" s="27" t="s">
        <v>58</v>
      </c>
      <c r="H5" s="27" t="s">
        <v>46</v>
      </c>
      <c r="I5" s="27" t="s">
        <v>59</v>
      </c>
      <c r="J5" s="27" t="s">
        <v>47</v>
      </c>
      <c r="K5" s="27" t="s">
        <v>60</v>
      </c>
      <c r="L5" s="27" t="s">
        <v>48</v>
      </c>
      <c r="M5" s="27" t="s">
        <v>61</v>
      </c>
      <c r="N5" s="28" t="s">
        <v>39</v>
      </c>
      <c r="P5" s="27"/>
      <c r="Q5" s="27"/>
      <c r="R5" s="27"/>
      <c r="S5" s="28"/>
      <c r="T5" s="28"/>
    </row>
    <row r="6" spans="1:20" s="25" customFormat="1" ht="30" customHeight="1" x14ac:dyDescent="0.25">
      <c r="A6" s="29" t="s">
        <v>4</v>
      </c>
      <c r="B6" s="30">
        <v>1.8</v>
      </c>
      <c r="C6" s="30">
        <f>B6*C19</f>
        <v>0</v>
      </c>
      <c r="D6" s="30">
        <v>1.98</v>
      </c>
      <c r="E6" s="30">
        <f>D6*E19</f>
        <v>0</v>
      </c>
      <c r="F6" s="30">
        <v>1.8</v>
      </c>
      <c r="G6" s="30">
        <f>F6*G19</f>
        <v>0</v>
      </c>
      <c r="H6" s="30">
        <v>2.6</v>
      </c>
      <c r="I6" s="30">
        <f>H6*I19</f>
        <v>0</v>
      </c>
      <c r="J6" s="30">
        <v>1.87</v>
      </c>
      <c r="K6" s="30">
        <f>J6*K19</f>
        <v>0</v>
      </c>
      <c r="L6" s="30">
        <v>1.98</v>
      </c>
      <c r="M6" s="30">
        <f>L6*M19</f>
        <v>0</v>
      </c>
      <c r="N6" s="31">
        <f>C6+E6+G6+I6+K6+M6</f>
        <v>0</v>
      </c>
      <c r="P6" s="32"/>
      <c r="Q6" s="30"/>
      <c r="R6" s="30"/>
      <c r="S6" s="30"/>
      <c r="T6" s="30"/>
    </row>
    <row r="7" spans="1:20" s="25" customFormat="1" ht="30" customHeight="1" x14ac:dyDescent="0.25">
      <c r="A7" s="33" t="s">
        <v>49</v>
      </c>
      <c r="B7" s="32">
        <v>2.0177999999999998</v>
      </c>
      <c r="C7" s="30">
        <f>B7*C19</f>
        <v>0</v>
      </c>
      <c r="D7" s="32">
        <v>2.1539000000000001</v>
      </c>
      <c r="E7" s="30">
        <f>D7*E19</f>
        <v>0</v>
      </c>
      <c r="F7" s="32">
        <v>2.2776000000000001</v>
      </c>
      <c r="G7" s="30">
        <f>F7*G19</f>
        <v>0</v>
      </c>
      <c r="H7" s="32">
        <v>2.9580000000000002</v>
      </c>
      <c r="I7" s="30">
        <f>H7*I19</f>
        <v>0</v>
      </c>
      <c r="J7" s="32">
        <v>2.0177999999999998</v>
      </c>
      <c r="K7" s="30">
        <f>J7*K19</f>
        <v>0</v>
      </c>
      <c r="L7" s="32">
        <v>2.0177999999999998</v>
      </c>
      <c r="M7" s="30">
        <f>L7*M19</f>
        <v>0</v>
      </c>
      <c r="N7" s="31">
        <f>C7+E7+G7+I7+K7+M7</f>
        <v>0</v>
      </c>
      <c r="P7" s="34"/>
      <c r="Q7" s="30"/>
      <c r="R7" s="30"/>
      <c r="S7" s="30"/>
      <c r="T7" s="30"/>
    </row>
    <row r="8" spans="1:20" s="25" customFormat="1" ht="30" customHeight="1" x14ac:dyDescent="0.25">
      <c r="A8" s="33" t="s">
        <v>14</v>
      </c>
      <c r="B8" s="35" t="s">
        <v>50</v>
      </c>
      <c r="C8" s="30"/>
      <c r="D8" s="30">
        <v>1.66</v>
      </c>
      <c r="E8" s="30"/>
      <c r="F8" s="30">
        <v>1.6</v>
      </c>
      <c r="G8" s="30"/>
      <c r="H8" s="30">
        <v>2.5499999999999998</v>
      </c>
      <c r="I8" s="30"/>
      <c r="J8" s="30">
        <v>1.59</v>
      </c>
      <c r="K8" s="30"/>
      <c r="L8" s="35" t="s">
        <v>51</v>
      </c>
      <c r="M8" s="34"/>
      <c r="N8" s="31" t="s">
        <v>52</v>
      </c>
      <c r="P8" s="36"/>
    </row>
    <row r="9" spans="1:20" s="25" customFormat="1" ht="30" customHeight="1" x14ac:dyDescent="0.25">
      <c r="A9" s="37" t="s">
        <v>24</v>
      </c>
      <c r="B9" s="38">
        <v>1.71</v>
      </c>
      <c r="C9" s="38">
        <f>B9*C19</f>
        <v>0</v>
      </c>
      <c r="D9" s="38">
        <v>1.71</v>
      </c>
      <c r="E9" s="38">
        <f>D9*E19</f>
        <v>0</v>
      </c>
      <c r="F9" s="38">
        <v>1.71</v>
      </c>
      <c r="G9" s="38">
        <f>F9*G19</f>
        <v>0</v>
      </c>
      <c r="H9" s="38">
        <v>2.72</v>
      </c>
      <c r="I9" s="38">
        <f>H9*I19</f>
        <v>0</v>
      </c>
      <c r="J9" s="38">
        <v>1.71</v>
      </c>
      <c r="K9" s="38">
        <f>J9*K19</f>
        <v>0</v>
      </c>
      <c r="L9" s="38">
        <v>1.71</v>
      </c>
      <c r="M9" s="38">
        <f>L9*M19</f>
        <v>0</v>
      </c>
      <c r="N9" s="39">
        <f>C9+E9+G9+I9+K9+M9</f>
        <v>0</v>
      </c>
    </row>
    <row r="10" spans="1:20" s="25" customFormat="1" ht="30" customHeight="1" x14ac:dyDescent="0.25">
      <c r="A10" s="40" t="s">
        <v>16</v>
      </c>
      <c r="B10" s="32" t="s">
        <v>53</v>
      </c>
      <c r="C10" s="32"/>
      <c r="D10" s="32" t="s">
        <v>53</v>
      </c>
      <c r="E10" s="32"/>
      <c r="F10" s="32" t="s">
        <v>53</v>
      </c>
      <c r="G10" s="32"/>
      <c r="H10" s="32" t="s">
        <v>53</v>
      </c>
      <c r="I10" s="41"/>
      <c r="J10" s="41" t="s">
        <v>53</v>
      </c>
      <c r="K10" s="41"/>
      <c r="L10" s="41" t="s">
        <v>53</v>
      </c>
      <c r="M10" s="32"/>
      <c r="N10" s="32"/>
    </row>
    <row r="11" spans="1:20" s="25" customFormat="1" ht="30" customHeight="1" x14ac:dyDescent="0.25">
      <c r="A11" s="42" t="s">
        <v>5</v>
      </c>
      <c r="B11" s="32" t="s">
        <v>53</v>
      </c>
      <c r="C11" s="32"/>
      <c r="D11" s="32" t="s">
        <v>53</v>
      </c>
      <c r="E11" s="32"/>
      <c r="F11" s="32" t="s">
        <v>53</v>
      </c>
      <c r="G11" s="32"/>
      <c r="H11" s="32" t="s">
        <v>53</v>
      </c>
      <c r="I11" s="32"/>
      <c r="J11" s="32" t="s">
        <v>53</v>
      </c>
      <c r="K11" s="32"/>
      <c r="L11" s="32" t="s">
        <v>53</v>
      </c>
      <c r="M11" s="32"/>
      <c r="N11" s="32"/>
    </row>
    <row r="12" spans="1:20" s="25" customFormat="1" ht="12" x14ac:dyDescent="0.25"/>
    <row r="13" spans="1:20" s="25" customFormat="1" ht="12" x14ac:dyDescent="0.25">
      <c r="A13" s="25" t="s">
        <v>54</v>
      </c>
    </row>
    <row r="14" spans="1:20" s="25" customFormat="1" ht="12" x14ac:dyDescent="0.25">
      <c r="A14" s="43" t="s">
        <v>55</v>
      </c>
      <c r="B14" s="43"/>
    </row>
  </sheetData>
  <pageMargins left="0.7" right="0.7" top="0.75" bottom="0.75" header="0.3" footer="0.3"/>
  <pageSetup scale="4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topLeftCell="D1" workbookViewId="0">
      <selection activeCell="K19" sqref="K19"/>
    </sheetView>
  </sheetViews>
  <sheetFormatPr defaultRowHeight="14.4" x14ac:dyDescent="0.3"/>
  <cols>
    <col min="1" max="1" width="25.109375" customWidth="1"/>
    <col min="2" max="3" width="15.6640625" customWidth="1"/>
    <col min="4" max="4" width="16.6640625" customWidth="1"/>
    <col min="5" max="10" width="15.6640625" customWidth="1"/>
    <col min="11" max="11" width="15.6640625" bestFit="1" customWidth="1"/>
  </cols>
  <sheetData>
    <row r="1" spans="1:11" ht="15.9" customHeight="1" x14ac:dyDescent="0.35">
      <c r="A1" s="2" t="s">
        <v>0</v>
      </c>
      <c r="B1" s="2"/>
      <c r="C1" s="2"/>
      <c r="D1" s="2"/>
    </row>
    <row r="2" spans="1:11" ht="15.9" customHeight="1" x14ac:dyDescent="0.3">
      <c r="A2" s="69" t="s">
        <v>100</v>
      </c>
      <c r="B2" s="69"/>
      <c r="C2" s="69"/>
      <c r="D2" s="69"/>
    </row>
    <row r="3" spans="1:11" ht="15.9" customHeight="1" x14ac:dyDescent="0.3">
      <c r="A3" s="97" t="s">
        <v>76</v>
      </c>
      <c r="B3" s="97"/>
      <c r="C3" s="97"/>
      <c r="D3" s="97"/>
    </row>
    <row r="4" spans="1:11" ht="15.9" customHeight="1" x14ac:dyDescent="0.3"/>
    <row r="5" spans="1:11" ht="15.9" customHeight="1" x14ac:dyDescent="0.3">
      <c r="A5" s="98"/>
      <c r="B5" s="99">
        <v>2012</v>
      </c>
      <c r="C5" s="99">
        <v>2013</v>
      </c>
      <c r="D5" s="99">
        <v>2013</v>
      </c>
      <c r="E5" s="99">
        <v>2014</v>
      </c>
      <c r="F5" s="99">
        <v>2015</v>
      </c>
      <c r="G5" s="99">
        <v>2016</v>
      </c>
      <c r="H5" s="99">
        <v>2017</v>
      </c>
      <c r="I5" s="99">
        <v>2018</v>
      </c>
      <c r="J5" s="99">
        <v>2019</v>
      </c>
      <c r="K5" s="99">
        <v>2020</v>
      </c>
    </row>
    <row r="6" spans="1:11" ht="15.9" customHeight="1" x14ac:dyDescent="0.3">
      <c r="A6" s="107"/>
      <c r="B6" s="108" t="s">
        <v>106</v>
      </c>
      <c r="C6" s="108"/>
      <c r="D6" s="108"/>
      <c r="E6" s="108"/>
      <c r="F6" s="108"/>
      <c r="G6" s="108"/>
      <c r="H6" s="108"/>
      <c r="I6" s="108"/>
      <c r="J6" s="108"/>
      <c r="K6" s="108" t="s">
        <v>107</v>
      </c>
    </row>
    <row r="7" spans="1:11" s="22" customFormat="1" ht="15" thickBot="1" x14ac:dyDescent="0.35">
      <c r="A7" s="106" t="s">
        <v>101</v>
      </c>
      <c r="B7" s="100" t="s">
        <v>103</v>
      </c>
      <c r="C7" s="100" t="s">
        <v>105</v>
      </c>
      <c r="D7" s="100" t="s">
        <v>104</v>
      </c>
      <c r="E7" s="100" t="s">
        <v>103</v>
      </c>
      <c r="F7" s="100" t="s">
        <v>103</v>
      </c>
      <c r="G7" s="100" t="s">
        <v>102</v>
      </c>
      <c r="H7" s="100" t="s">
        <v>21</v>
      </c>
      <c r="I7" s="100" t="s">
        <v>21</v>
      </c>
      <c r="J7" s="100" t="s">
        <v>21</v>
      </c>
      <c r="K7" s="100" t="s">
        <v>21</v>
      </c>
    </row>
    <row r="8" spans="1:11" ht="15.9" customHeight="1" x14ac:dyDescent="0.3">
      <c r="A8" s="101" t="s">
        <v>13</v>
      </c>
      <c r="B8" s="105"/>
      <c r="C8" s="105"/>
      <c r="D8" s="105"/>
      <c r="E8" s="105">
        <v>2.44</v>
      </c>
      <c r="F8" s="105">
        <v>2.3199999999999998</v>
      </c>
      <c r="G8" s="105">
        <v>2.2938999999999998</v>
      </c>
      <c r="H8" s="104">
        <v>1.71</v>
      </c>
      <c r="I8" s="104">
        <v>1.46</v>
      </c>
      <c r="J8" s="104">
        <v>1.52</v>
      </c>
      <c r="K8" s="104">
        <v>1.92</v>
      </c>
    </row>
    <row r="9" spans="1:11" ht="15.9" customHeight="1" x14ac:dyDescent="0.3">
      <c r="A9" s="101" t="s">
        <v>7</v>
      </c>
      <c r="B9" s="105"/>
      <c r="C9" s="105"/>
      <c r="D9" s="105"/>
      <c r="E9" s="105"/>
      <c r="F9" s="105">
        <v>2.2799999999999998</v>
      </c>
      <c r="G9" s="105">
        <v>2.1577999999999999</v>
      </c>
      <c r="H9" s="104">
        <v>1.71</v>
      </c>
      <c r="I9" s="104">
        <v>1.46</v>
      </c>
      <c r="J9" s="104">
        <v>1.52</v>
      </c>
      <c r="K9" s="104">
        <v>1.92</v>
      </c>
    </row>
    <row r="10" spans="1:11" ht="15.9" customHeight="1" x14ac:dyDescent="0.3">
      <c r="A10" s="101" t="s">
        <v>8</v>
      </c>
      <c r="B10" s="105"/>
      <c r="C10" s="105"/>
      <c r="D10" s="105">
        <v>3.03</v>
      </c>
      <c r="E10" s="105">
        <v>2.4</v>
      </c>
      <c r="F10" s="105">
        <v>2.2799999999999998</v>
      </c>
      <c r="G10" s="105">
        <v>2.1577999999999999</v>
      </c>
      <c r="H10" s="104">
        <v>1.71</v>
      </c>
      <c r="I10" s="104">
        <v>1.46</v>
      </c>
      <c r="J10" s="104">
        <v>1.52</v>
      </c>
      <c r="K10" s="104">
        <v>1.92</v>
      </c>
    </row>
    <row r="11" spans="1:11" ht="15.9" customHeight="1" x14ac:dyDescent="0.3">
      <c r="A11" s="101" t="s">
        <v>9</v>
      </c>
      <c r="B11" s="105"/>
      <c r="C11" s="105"/>
      <c r="D11" s="105"/>
      <c r="E11" s="105"/>
      <c r="F11" s="105">
        <v>2.3199999999999998</v>
      </c>
      <c r="G11" s="105">
        <v>2.1577999999999999</v>
      </c>
      <c r="H11" s="104">
        <v>1.71</v>
      </c>
      <c r="I11" s="104">
        <v>1.46</v>
      </c>
      <c r="J11" s="104">
        <v>1.52</v>
      </c>
      <c r="K11" s="104">
        <v>1.92</v>
      </c>
    </row>
    <row r="12" spans="1:11" ht="15.9" customHeight="1" x14ac:dyDescent="0.3">
      <c r="A12" s="101" t="s">
        <v>10</v>
      </c>
      <c r="B12" s="105"/>
      <c r="C12" s="105"/>
      <c r="D12" s="105"/>
      <c r="E12" s="105"/>
      <c r="F12" s="105"/>
      <c r="G12" s="105"/>
      <c r="H12" s="104">
        <v>1.71</v>
      </c>
      <c r="I12" s="104">
        <v>1.46</v>
      </c>
      <c r="J12" s="103"/>
      <c r="K12" s="103"/>
    </row>
    <row r="13" spans="1:11" ht="15.9" customHeight="1" x14ac:dyDescent="0.3">
      <c r="A13" s="101" t="s">
        <v>11</v>
      </c>
      <c r="B13" s="105">
        <v>3.85</v>
      </c>
      <c r="C13" s="105">
        <v>3.4523000000000001</v>
      </c>
      <c r="D13" s="105">
        <v>3.44</v>
      </c>
      <c r="E13" s="105">
        <v>3.25</v>
      </c>
      <c r="F13" s="105">
        <v>3.13</v>
      </c>
      <c r="G13" s="105">
        <v>3.0977999999999999</v>
      </c>
      <c r="H13" s="104">
        <v>2.72</v>
      </c>
      <c r="I13" s="104">
        <v>2.57</v>
      </c>
      <c r="J13" s="104">
        <v>2.7</v>
      </c>
      <c r="K13" s="104">
        <v>1.92</v>
      </c>
    </row>
    <row r="15" spans="1:11" ht="15.9" customHeight="1" x14ac:dyDescent="0.3">
      <c r="A15" s="25" t="s">
        <v>108</v>
      </c>
      <c r="B15" s="25"/>
      <c r="C15" s="25"/>
      <c r="J15" s="102"/>
    </row>
    <row r="16" spans="1:11" ht="15.9" customHeight="1" x14ac:dyDescent="0.3">
      <c r="A16" s="25"/>
      <c r="B16" s="25"/>
      <c r="C16" s="25"/>
      <c r="J16" s="102"/>
    </row>
    <row r="17" spans="10:10" ht="15.9" customHeight="1" x14ac:dyDescent="0.3">
      <c r="J17" s="102"/>
    </row>
    <row r="18" spans="10:10" ht="15.9" customHeight="1" x14ac:dyDescent="0.3">
      <c r="J18" s="102"/>
    </row>
    <row r="19" spans="10:10" ht="15.9" customHeight="1" x14ac:dyDescent="0.3"/>
    <row r="20" spans="10:10" ht="15.9" customHeight="1" x14ac:dyDescent="0.3"/>
    <row r="21" spans="10:10" ht="15.9" customHeight="1" x14ac:dyDescent="0.3"/>
  </sheetData>
  <conditionalFormatting sqref="H8:I13">
    <cfRule type="cellIs" dxfId="1" priority="2" operator="equal">
      <formula>#REF!</formula>
    </cfRule>
  </conditionalFormatting>
  <conditionalFormatting sqref="J8:K11 J13:K13">
    <cfRule type="cellIs" dxfId="0" priority="1" operator="equal">
      <formula>#REF!</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E31"/>
  <sheetViews>
    <sheetView topLeftCell="A5" zoomScaleNormal="100" workbookViewId="0">
      <pane xSplit="2" topLeftCell="C1" activePane="topRight" state="frozen"/>
      <selection pane="topRight" activeCell="D11" sqref="D11"/>
    </sheetView>
  </sheetViews>
  <sheetFormatPr defaultRowHeight="14.4" x14ac:dyDescent="0.3"/>
  <cols>
    <col min="1" max="1" width="6.5546875" style="77" bestFit="1" customWidth="1"/>
    <col min="2" max="2" width="48.6640625" customWidth="1"/>
    <col min="3" max="3" width="35.6640625" style="12" customWidth="1"/>
    <col min="4" max="4" width="38" style="12" customWidth="1"/>
    <col min="5" max="5" width="9.109375" style="12" customWidth="1"/>
  </cols>
  <sheetData>
    <row r="1" spans="1:5" x14ac:dyDescent="0.3">
      <c r="B1" s="125" t="s">
        <v>109</v>
      </c>
    </row>
    <row r="2" spans="1:5" x14ac:dyDescent="0.3">
      <c r="B2" s="126" t="s">
        <v>141</v>
      </c>
    </row>
    <row r="3" spans="1:5" x14ac:dyDescent="0.3">
      <c r="B3" s="125" t="s">
        <v>142</v>
      </c>
      <c r="C3" s="121"/>
    </row>
    <row r="4" spans="1:5" x14ac:dyDescent="0.3">
      <c r="B4" s="124"/>
    </row>
    <row r="5" spans="1:5" x14ac:dyDescent="0.3">
      <c r="B5" s="124" t="s">
        <v>99</v>
      </c>
    </row>
    <row r="6" spans="1:5" x14ac:dyDescent="0.3">
      <c r="C6" s="123" t="s">
        <v>20</v>
      </c>
      <c r="D6" s="123" t="s">
        <v>136</v>
      </c>
      <c r="E6" s="154"/>
    </row>
    <row r="7" spans="1:5" x14ac:dyDescent="0.3">
      <c r="A7" s="78" t="s">
        <v>94</v>
      </c>
      <c r="B7" s="122" t="s">
        <v>25</v>
      </c>
      <c r="C7" s="161" t="s">
        <v>153</v>
      </c>
      <c r="D7" s="162"/>
      <c r="E7" s="155"/>
    </row>
    <row r="8" spans="1:5" x14ac:dyDescent="0.3">
      <c r="A8" s="78">
        <v>1</v>
      </c>
      <c r="B8" s="53" t="s">
        <v>127</v>
      </c>
      <c r="C8" s="120" t="s">
        <v>143</v>
      </c>
      <c r="D8" s="120" t="s">
        <v>143</v>
      </c>
      <c r="E8" s="156"/>
    </row>
    <row r="9" spans="1:5" x14ac:dyDescent="0.3">
      <c r="A9" s="78">
        <f>A8+1</f>
        <v>2</v>
      </c>
      <c r="B9" s="21" t="s">
        <v>26</v>
      </c>
      <c r="C9" s="120" t="s">
        <v>143</v>
      </c>
      <c r="D9" s="120" t="s">
        <v>143</v>
      </c>
      <c r="E9" s="156"/>
    </row>
    <row r="10" spans="1:5" x14ac:dyDescent="0.3">
      <c r="A10" s="78">
        <f t="shared" ref="A10:A23" si="0">A9+1</f>
        <v>3</v>
      </c>
      <c r="B10" s="21" t="s">
        <v>27</v>
      </c>
      <c r="C10" s="120" t="s">
        <v>143</v>
      </c>
      <c r="D10" s="120" t="s">
        <v>143</v>
      </c>
      <c r="E10" s="157"/>
    </row>
    <row r="11" spans="1:5" ht="28.8" x14ac:dyDescent="0.3">
      <c r="A11" s="78">
        <f t="shared" si="0"/>
        <v>4</v>
      </c>
      <c r="B11" s="21" t="s">
        <v>28</v>
      </c>
      <c r="C11" s="120" t="s">
        <v>144</v>
      </c>
      <c r="D11" s="96" t="s">
        <v>144</v>
      </c>
      <c r="E11" s="156"/>
    </row>
    <row r="12" spans="1:5" x14ac:dyDescent="0.3">
      <c r="A12" s="78">
        <f t="shared" si="0"/>
        <v>5</v>
      </c>
      <c r="B12" s="21" t="s">
        <v>29</v>
      </c>
      <c r="C12" s="120" t="s">
        <v>143</v>
      </c>
      <c r="D12" s="120" t="s">
        <v>143</v>
      </c>
      <c r="E12" s="156"/>
    </row>
    <row r="13" spans="1:5" ht="28.8" x14ac:dyDescent="0.3">
      <c r="A13" s="78">
        <f t="shared" si="0"/>
        <v>6</v>
      </c>
      <c r="B13" s="21" t="s">
        <v>30</v>
      </c>
      <c r="C13" s="120" t="s">
        <v>144</v>
      </c>
      <c r="D13" s="120" t="s">
        <v>144</v>
      </c>
      <c r="E13" s="156"/>
    </row>
    <row r="14" spans="1:5" x14ac:dyDescent="0.3">
      <c r="A14" s="78">
        <f t="shared" si="0"/>
        <v>7</v>
      </c>
      <c r="B14" s="21" t="s">
        <v>31</v>
      </c>
      <c r="C14" s="120" t="s">
        <v>143</v>
      </c>
      <c r="D14" s="120" t="s">
        <v>143</v>
      </c>
      <c r="E14" s="156"/>
    </row>
    <row r="15" spans="1:5" x14ac:dyDescent="0.3">
      <c r="A15" s="78">
        <f t="shared" si="0"/>
        <v>8</v>
      </c>
      <c r="B15" s="21" t="s">
        <v>32</v>
      </c>
      <c r="C15" s="120" t="s">
        <v>143</v>
      </c>
      <c r="D15" s="120" t="s">
        <v>143</v>
      </c>
      <c r="E15" s="156"/>
    </row>
    <row r="16" spans="1:5" ht="57.6" x14ac:dyDescent="0.3">
      <c r="A16" s="78">
        <f t="shared" si="0"/>
        <v>9</v>
      </c>
      <c r="B16" s="21" t="s">
        <v>62</v>
      </c>
      <c r="C16" s="120" t="s">
        <v>143</v>
      </c>
      <c r="D16" s="120" t="s">
        <v>143</v>
      </c>
      <c r="E16" s="157"/>
    </row>
    <row r="17" spans="1:5" ht="28.8" x14ac:dyDescent="0.3">
      <c r="A17" s="78">
        <f t="shared" si="0"/>
        <v>10</v>
      </c>
      <c r="B17" s="21" t="s">
        <v>64</v>
      </c>
      <c r="C17" s="96" t="s">
        <v>155</v>
      </c>
      <c r="D17" s="120" t="s">
        <v>143</v>
      </c>
      <c r="E17" s="157"/>
    </row>
    <row r="18" spans="1:5" x14ac:dyDescent="0.3">
      <c r="A18" s="78">
        <f t="shared" si="0"/>
        <v>11</v>
      </c>
      <c r="B18" s="21" t="s">
        <v>33</v>
      </c>
      <c r="C18" s="76" t="s">
        <v>145</v>
      </c>
      <c r="D18" s="76" t="s">
        <v>152</v>
      </c>
      <c r="E18" s="157"/>
    </row>
    <row r="19" spans="1:5" x14ac:dyDescent="0.3">
      <c r="A19" s="78">
        <f t="shared" si="0"/>
        <v>12</v>
      </c>
      <c r="B19" s="21" t="s">
        <v>34</v>
      </c>
      <c r="C19" s="120" t="s">
        <v>143</v>
      </c>
      <c r="D19" s="20" t="s">
        <v>143</v>
      </c>
      <c r="E19" s="156"/>
    </row>
    <row r="20" spans="1:5" x14ac:dyDescent="0.3">
      <c r="A20" s="78">
        <f t="shared" si="0"/>
        <v>13</v>
      </c>
      <c r="B20" s="21" t="s">
        <v>35</v>
      </c>
      <c r="C20" s="120" t="s">
        <v>143</v>
      </c>
      <c r="D20" s="20" t="s">
        <v>143</v>
      </c>
      <c r="E20" s="156"/>
    </row>
    <row r="21" spans="1:5" x14ac:dyDescent="0.3">
      <c r="A21" s="78">
        <f t="shared" si="0"/>
        <v>14</v>
      </c>
      <c r="B21" s="21" t="s">
        <v>36</v>
      </c>
      <c r="C21" s="120" t="s">
        <v>149</v>
      </c>
      <c r="D21" s="20" t="s">
        <v>149</v>
      </c>
      <c r="E21" s="156"/>
    </row>
    <row r="22" spans="1:5" ht="28.8" x14ac:dyDescent="0.3">
      <c r="A22" s="78">
        <f t="shared" si="0"/>
        <v>15</v>
      </c>
      <c r="B22" s="21" t="s">
        <v>37</v>
      </c>
      <c r="C22" s="75" t="s">
        <v>147</v>
      </c>
      <c r="D22" s="96" t="s">
        <v>151</v>
      </c>
      <c r="E22" s="156"/>
    </row>
    <row r="23" spans="1:5" x14ac:dyDescent="0.3">
      <c r="A23" s="78">
        <f t="shared" si="0"/>
        <v>16</v>
      </c>
      <c r="B23" s="21" t="s">
        <v>38</v>
      </c>
      <c r="C23" s="159" t="s">
        <v>144</v>
      </c>
      <c r="D23" s="120" t="s">
        <v>144</v>
      </c>
      <c r="E23" s="156"/>
    </row>
    <row r="24" spans="1:5" x14ac:dyDescent="0.3">
      <c r="B24" s="22"/>
    </row>
    <row r="26" spans="1:5" x14ac:dyDescent="0.3">
      <c r="A26" s="79" t="s">
        <v>146</v>
      </c>
      <c r="B26" s="127"/>
      <c r="D26" s="158" t="s">
        <v>150</v>
      </c>
    </row>
    <row r="31" spans="1:5" x14ac:dyDescent="0.3">
      <c r="A31" s="77" t="s">
        <v>148</v>
      </c>
    </row>
  </sheetData>
  <pageMargins left="0.25" right="0.25"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BC54-C14C-4B87-80A9-218A312E6B6D}">
  <dimension ref="A1:J22"/>
  <sheetViews>
    <sheetView topLeftCell="A5" workbookViewId="0">
      <selection activeCell="I12" sqref="I12"/>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2.44140625" bestFit="1" customWidth="1"/>
    <col min="8" max="8" width="14.5546875" bestFit="1" customWidth="1"/>
  </cols>
  <sheetData>
    <row r="1" spans="1:9" x14ac:dyDescent="0.3">
      <c r="A1" t="s">
        <v>109</v>
      </c>
    </row>
    <row r="2" spans="1:9" x14ac:dyDescent="0.3">
      <c r="A2" t="s">
        <v>133</v>
      </c>
    </row>
    <row r="3" spans="1:9" x14ac:dyDescent="0.3">
      <c r="A3" t="s">
        <v>134</v>
      </c>
    </row>
    <row r="4" spans="1:9" x14ac:dyDescent="0.3">
      <c r="A4" s="134" t="s">
        <v>99</v>
      </c>
      <c r="B4" s="147"/>
      <c r="C4" s="148"/>
      <c r="D4" s="148"/>
      <c r="E4" s="148"/>
      <c r="F4" s="148"/>
      <c r="G4" s="149"/>
    </row>
    <row r="5" spans="1:9" ht="15" thickBot="1" x14ac:dyDescent="0.35">
      <c r="B5" s="150"/>
      <c r="C5" s="151"/>
      <c r="D5" s="151"/>
      <c r="E5" s="151"/>
      <c r="F5" s="151"/>
      <c r="G5" s="152"/>
    </row>
    <row r="6" spans="1:9" x14ac:dyDescent="0.3">
      <c r="B6" s="134" t="s">
        <v>113</v>
      </c>
      <c r="C6" s="163" t="s">
        <v>122</v>
      </c>
      <c r="D6" s="164"/>
      <c r="E6" s="164"/>
      <c r="F6" s="164"/>
      <c r="G6" s="165"/>
    </row>
    <row r="7" spans="1:9" x14ac:dyDescent="0.3">
      <c r="B7" s="136" t="s">
        <v>114</v>
      </c>
      <c r="C7" s="136" t="s">
        <v>13</v>
      </c>
      <c r="D7" s="136" t="s">
        <v>7</v>
      </c>
      <c r="E7" s="136" t="s">
        <v>8</v>
      </c>
      <c r="F7" s="136" t="s">
        <v>120</v>
      </c>
      <c r="G7" s="136" t="s">
        <v>11</v>
      </c>
    </row>
    <row r="8" spans="1:9" x14ac:dyDescent="0.3">
      <c r="B8" s="136" t="s">
        <v>115</v>
      </c>
      <c r="C8" s="137" t="s">
        <v>116</v>
      </c>
      <c r="D8" s="137" t="s">
        <v>116</v>
      </c>
      <c r="E8" s="137" t="s">
        <v>116</v>
      </c>
      <c r="F8" s="137" t="s">
        <v>116</v>
      </c>
      <c r="G8" s="137" t="s">
        <v>116</v>
      </c>
    </row>
    <row r="9" spans="1:9" x14ac:dyDescent="0.3">
      <c r="B9" s="3" t="s">
        <v>135</v>
      </c>
      <c r="C9" s="128" t="s">
        <v>22</v>
      </c>
      <c r="D9" s="128" t="s">
        <v>22</v>
      </c>
      <c r="E9" s="128" t="s">
        <v>22</v>
      </c>
      <c r="F9" s="128" t="s">
        <v>22</v>
      </c>
      <c r="G9" s="128" t="s">
        <v>22</v>
      </c>
    </row>
    <row r="10" spans="1:9" x14ac:dyDescent="0.3">
      <c r="B10" s="3" t="s">
        <v>126</v>
      </c>
      <c r="C10" s="141">
        <v>3.39</v>
      </c>
      <c r="D10" s="140">
        <v>3.08</v>
      </c>
      <c r="E10" s="141">
        <v>3.45</v>
      </c>
      <c r="F10" s="141">
        <v>3.03</v>
      </c>
      <c r="G10" s="140">
        <v>2.93</v>
      </c>
    </row>
    <row r="11" spans="1:9" x14ac:dyDescent="0.3">
      <c r="B11" s="3" t="s">
        <v>125</v>
      </c>
      <c r="C11" s="140">
        <v>3.3</v>
      </c>
      <c r="D11" s="141">
        <v>3.18</v>
      </c>
      <c r="E11" s="140">
        <v>3.04</v>
      </c>
      <c r="F11" s="140">
        <v>2.94</v>
      </c>
      <c r="G11" s="141">
        <v>3.04</v>
      </c>
      <c r="I11" t="s">
        <v>137</v>
      </c>
    </row>
    <row r="12" spans="1:9" x14ac:dyDescent="0.3">
      <c r="A12" s="142"/>
      <c r="B12" s="143"/>
      <c r="C12" s="144"/>
      <c r="D12" s="144"/>
      <c r="E12" s="144"/>
      <c r="F12" s="144"/>
      <c r="G12" s="144"/>
      <c r="I12" t="s">
        <v>138</v>
      </c>
    </row>
    <row r="13" spans="1:9" x14ac:dyDescent="0.3">
      <c r="A13" s="145"/>
      <c r="B13" s="145"/>
      <c r="C13" s="145"/>
      <c r="D13" s="145"/>
      <c r="E13" s="145"/>
      <c r="F13" s="145"/>
      <c r="G13" s="145"/>
    </row>
    <row r="14" spans="1:9" ht="127.8" customHeight="1" x14ac:dyDescent="0.3">
      <c r="B14" s="166" t="s">
        <v>119</v>
      </c>
      <c r="C14" s="166"/>
      <c r="D14" s="166"/>
      <c r="E14" s="166"/>
      <c r="F14" s="166"/>
      <c r="G14" s="166"/>
    </row>
    <row r="18" spans="2:10" x14ac:dyDescent="0.3">
      <c r="B18" s="67" t="s">
        <v>76</v>
      </c>
      <c r="C18" s="167" t="s">
        <v>66</v>
      </c>
      <c r="D18" s="168"/>
      <c r="E18" s="168"/>
      <c r="F18" s="168"/>
      <c r="G18" s="169"/>
    </row>
    <row r="19" spans="2:10" x14ac:dyDescent="0.3">
      <c r="B19" s="3" t="s">
        <v>65</v>
      </c>
      <c r="C19" s="80" t="s">
        <v>13</v>
      </c>
      <c r="D19" s="81" t="s">
        <v>7</v>
      </c>
      <c r="E19" s="81" t="s">
        <v>8</v>
      </c>
      <c r="F19" s="81" t="s">
        <v>9</v>
      </c>
      <c r="G19" s="110" t="s">
        <v>11</v>
      </c>
      <c r="H19" s="109" t="s">
        <v>131</v>
      </c>
    </row>
    <row r="20" spans="2:10" x14ac:dyDescent="0.3">
      <c r="B20" s="146" t="s">
        <v>67</v>
      </c>
      <c r="C20" s="57">
        <v>30000</v>
      </c>
      <c r="D20" s="55">
        <v>28000</v>
      </c>
      <c r="E20" s="55">
        <v>94780</v>
      </c>
      <c r="F20" s="55">
        <v>155000</v>
      </c>
      <c r="G20" s="111">
        <v>10000</v>
      </c>
    </row>
    <row r="21" spans="2:10" x14ac:dyDescent="0.3">
      <c r="B21" s="3" t="s">
        <v>126</v>
      </c>
      <c r="C21" s="113">
        <f>C10*C20</f>
        <v>101700</v>
      </c>
      <c r="D21" s="113">
        <f>D10*D20</f>
        <v>86240</v>
      </c>
      <c r="E21" s="113">
        <f>E10*E20</f>
        <v>326991</v>
      </c>
      <c r="F21" s="113">
        <f>F10*F20</f>
        <v>469649.99999999994</v>
      </c>
      <c r="G21" s="113">
        <f>G10*G20</f>
        <v>29300</v>
      </c>
      <c r="H21" s="45">
        <f>SUM(C21:G21)</f>
        <v>1013881</v>
      </c>
    </row>
    <row r="22" spans="2:10" x14ac:dyDescent="0.3">
      <c r="B22" s="131" t="s">
        <v>125</v>
      </c>
      <c r="C22" s="114">
        <f>C11*C20</f>
        <v>99000</v>
      </c>
      <c r="D22" s="114">
        <f>D11*D20</f>
        <v>89040</v>
      </c>
      <c r="E22" s="114">
        <f>E11*E20</f>
        <v>288131.20000000001</v>
      </c>
      <c r="F22" s="114">
        <f>F11*F20</f>
        <v>455700</v>
      </c>
      <c r="G22" s="114">
        <f>G11*G20</f>
        <v>30400</v>
      </c>
      <c r="H22" s="52">
        <f>SUM(C22:G22)</f>
        <v>962271.2</v>
      </c>
      <c r="I22" s="153" t="s">
        <v>132</v>
      </c>
      <c r="J22" s="153"/>
    </row>
  </sheetData>
  <mergeCells count="3">
    <mergeCell ref="C6:G6"/>
    <mergeCell ref="B14:G14"/>
    <mergeCell ref="C18:G18"/>
  </mergeCells>
  <conditionalFormatting sqref="C21:G22">
    <cfRule type="cellIs" dxfId="14"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095C-F212-4857-8B57-CD767A18D12F}">
  <dimension ref="A1:I23"/>
  <sheetViews>
    <sheetView workbookViewId="0">
      <selection activeCell="B6" sqref="B6"/>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7" width="11" bestFit="1" customWidth="1"/>
    <col min="8" max="8" width="12.44140625" bestFit="1" customWidth="1"/>
  </cols>
  <sheetData>
    <row r="1" spans="1:7" x14ac:dyDescent="0.3">
      <c r="A1" t="s">
        <v>109</v>
      </c>
    </row>
    <row r="2" spans="1:7" x14ac:dyDescent="0.3">
      <c r="A2" t="s">
        <v>129</v>
      </c>
    </row>
    <row r="3" spans="1:7" x14ac:dyDescent="0.3">
      <c r="A3" t="s">
        <v>130</v>
      </c>
    </row>
    <row r="4" spans="1:7" x14ac:dyDescent="0.3">
      <c r="A4" s="134" t="s">
        <v>99</v>
      </c>
      <c r="B4" s="135"/>
    </row>
    <row r="5" spans="1:7" ht="15" thickBot="1" x14ac:dyDescent="0.35">
      <c r="B5" s="135"/>
      <c r="C5" s="135"/>
      <c r="D5" s="135"/>
      <c r="E5" s="135"/>
      <c r="F5" s="135"/>
      <c r="G5" s="135"/>
    </row>
    <row r="6" spans="1:7" x14ac:dyDescent="0.3">
      <c r="B6" s="134" t="s">
        <v>113</v>
      </c>
      <c r="C6" s="163" t="s">
        <v>122</v>
      </c>
      <c r="D6" s="164"/>
      <c r="E6" s="164"/>
      <c r="F6" s="164"/>
      <c r="G6" s="165"/>
    </row>
    <row r="7" spans="1:7" x14ac:dyDescent="0.3">
      <c r="B7" s="136" t="s">
        <v>114</v>
      </c>
      <c r="C7" s="136" t="s">
        <v>13</v>
      </c>
      <c r="D7" s="136" t="s">
        <v>7</v>
      </c>
      <c r="E7" s="136" t="s">
        <v>8</v>
      </c>
      <c r="F7" s="136" t="s">
        <v>120</v>
      </c>
      <c r="G7" s="136" t="s">
        <v>11</v>
      </c>
    </row>
    <row r="8" spans="1:7" x14ac:dyDescent="0.3">
      <c r="B8" s="136" t="s">
        <v>115</v>
      </c>
      <c r="C8" s="137" t="s">
        <v>116</v>
      </c>
      <c r="D8" s="137" t="s">
        <v>116</v>
      </c>
      <c r="E8" s="137" t="s">
        <v>116</v>
      </c>
      <c r="F8" s="137" t="s">
        <v>116</v>
      </c>
      <c r="G8" s="137" t="s">
        <v>116</v>
      </c>
    </row>
    <row r="9" spans="1:7" hidden="1" x14ac:dyDescent="0.3">
      <c r="B9" s="137" t="s">
        <v>117</v>
      </c>
      <c r="C9" s="137" t="s">
        <v>22</v>
      </c>
      <c r="D9" s="137" t="s">
        <v>22</v>
      </c>
      <c r="E9" s="137" t="s">
        <v>22</v>
      </c>
      <c r="F9" s="137" t="s">
        <v>22</v>
      </c>
      <c r="G9" s="137" t="s">
        <v>22</v>
      </c>
    </row>
    <row r="10" spans="1:7" x14ac:dyDescent="0.3">
      <c r="B10" s="137" t="s">
        <v>126</v>
      </c>
      <c r="C10" s="140">
        <v>3.57</v>
      </c>
      <c r="D10" s="140">
        <v>3.26</v>
      </c>
      <c r="E10" s="140">
        <v>3.56</v>
      </c>
      <c r="F10" s="140">
        <v>3.21</v>
      </c>
      <c r="G10" s="140">
        <v>3.11</v>
      </c>
    </row>
    <row r="11" spans="1:7" hidden="1" x14ac:dyDescent="0.3">
      <c r="B11" s="137" t="s">
        <v>125</v>
      </c>
      <c r="C11" s="138">
        <v>3.61</v>
      </c>
      <c r="D11" s="138">
        <v>4.13</v>
      </c>
      <c r="E11" s="138">
        <v>3.3</v>
      </c>
      <c r="F11" s="138">
        <v>3.49</v>
      </c>
      <c r="G11" s="138">
        <v>3.75</v>
      </c>
    </row>
    <row r="12" spans="1:7" x14ac:dyDescent="0.3">
      <c r="B12" s="134"/>
      <c r="C12" s="139"/>
      <c r="D12" s="139"/>
      <c r="E12" s="139"/>
      <c r="F12" s="139"/>
      <c r="G12" s="139"/>
    </row>
    <row r="13" spans="1:7" hidden="1" x14ac:dyDescent="0.3">
      <c r="B13" s="11" t="s">
        <v>118</v>
      </c>
    </row>
    <row r="15" spans="1:7" ht="127.8" customHeight="1" x14ac:dyDescent="0.3">
      <c r="B15" s="166" t="s">
        <v>119</v>
      </c>
      <c r="C15" s="166"/>
      <c r="D15" s="166"/>
      <c r="E15" s="166"/>
      <c r="F15" s="166"/>
      <c r="G15" s="166"/>
    </row>
    <row r="19" spans="2:9" x14ac:dyDescent="0.3">
      <c r="B19" s="67" t="s">
        <v>76</v>
      </c>
      <c r="C19" s="167" t="s">
        <v>66</v>
      </c>
      <c r="D19" s="168"/>
      <c r="E19" s="168"/>
      <c r="F19" s="168"/>
      <c r="G19" s="169"/>
    </row>
    <row r="20" spans="2:9" x14ac:dyDescent="0.3">
      <c r="B20" s="23" t="s">
        <v>65</v>
      </c>
      <c r="C20" s="80" t="s">
        <v>13</v>
      </c>
      <c r="D20" s="81" t="s">
        <v>7</v>
      </c>
      <c r="E20" s="81" t="s">
        <v>8</v>
      </c>
      <c r="F20" s="81" t="s">
        <v>9</v>
      </c>
      <c r="G20" s="110" t="s">
        <v>11</v>
      </c>
      <c r="H20" s="109" t="s">
        <v>131</v>
      </c>
    </row>
    <row r="21" spans="2:9" x14ac:dyDescent="0.3">
      <c r="B21" s="54" t="s">
        <v>67</v>
      </c>
      <c r="C21" s="57">
        <v>31000</v>
      </c>
      <c r="D21" s="55">
        <v>28000</v>
      </c>
      <c r="E21" s="55">
        <v>89380</v>
      </c>
      <c r="F21" s="55">
        <v>147000</v>
      </c>
      <c r="G21" s="111">
        <v>10000</v>
      </c>
    </row>
    <row r="22" spans="2:9" x14ac:dyDescent="0.3">
      <c r="B22" s="133" t="s">
        <v>126</v>
      </c>
      <c r="C22" s="114">
        <f>C10*C21</f>
        <v>110670</v>
      </c>
      <c r="D22" s="114">
        <f t="shared" ref="D22:G22" si="0">D10*D21</f>
        <v>91280</v>
      </c>
      <c r="E22" s="114">
        <f t="shared" si="0"/>
        <v>318192.8</v>
      </c>
      <c r="F22" s="114">
        <f t="shared" si="0"/>
        <v>471870</v>
      </c>
      <c r="G22" s="114">
        <f t="shared" si="0"/>
        <v>31100</v>
      </c>
      <c r="H22" s="52">
        <f>SUM(C22:G22)</f>
        <v>1023112.8</v>
      </c>
      <c r="I22" t="s">
        <v>132</v>
      </c>
    </row>
    <row r="23" spans="2:9" x14ac:dyDescent="0.3">
      <c r="B23" s="112" t="s">
        <v>125</v>
      </c>
      <c r="C23" s="113">
        <f>C11*C21</f>
        <v>111910</v>
      </c>
      <c r="D23" s="113">
        <f t="shared" ref="D23:G23" si="1">D11*D21</f>
        <v>115640</v>
      </c>
      <c r="E23" s="113">
        <f t="shared" si="1"/>
        <v>294954</v>
      </c>
      <c r="F23" s="113">
        <f t="shared" si="1"/>
        <v>513030.00000000006</v>
      </c>
      <c r="G23" s="113">
        <f t="shared" si="1"/>
        <v>37500</v>
      </c>
      <c r="H23" s="45">
        <f>SUM(C23:G23)</f>
        <v>1073034</v>
      </c>
    </row>
  </sheetData>
  <mergeCells count="3">
    <mergeCell ref="C6:G6"/>
    <mergeCell ref="B15:G15"/>
    <mergeCell ref="C19:G19"/>
  </mergeCells>
  <conditionalFormatting sqref="C22:G23">
    <cfRule type="cellIs" dxfId="13"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0943-E9AE-4F9C-A421-EA7CD0604D1C}">
  <dimension ref="A1:I27"/>
  <sheetViews>
    <sheetView workbookViewId="0">
      <selection activeCell="A2" sqref="A2"/>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8" width="11" bestFit="1" customWidth="1"/>
    <col min="9" max="9" width="12.44140625" bestFit="1" customWidth="1"/>
  </cols>
  <sheetData>
    <row r="1" spans="1:8" x14ac:dyDescent="0.3">
      <c r="A1" t="s">
        <v>109</v>
      </c>
    </row>
    <row r="2" spans="1:8" x14ac:dyDescent="0.3">
      <c r="A2" t="s">
        <v>128</v>
      </c>
    </row>
    <row r="3" spans="1:8" x14ac:dyDescent="0.3">
      <c r="A3" t="s">
        <v>110</v>
      </c>
    </row>
    <row r="4" spans="1:8" x14ac:dyDescent="0.3">
      <c r="A4" t="s">
        <v>111</v>
      </c>
    </row>
    <row r="5" spans="1:8" x14ac:dyDescent="0.3">
      <c r="A5" t="s">
        <v>112</v>
      </c>
    </row>
    <row r="6" spans="1:8" x14ac:dyDescent="0.3">
      <c r="A6" s="23" t="s">
        <v>99</v>
      </c>
    </row>
    <row r="7" spans="1:8" ht="15" thickBot="1" x14ac:dyDescent="0.35"/>
    <row r="8" spans="1:8" x14ac:dyDescent="0.3">
      <c r="B8" s="23" t="s">
        <v>113</v>
      </c>
      <c r="C8" s="170" t="s">
        <v>122</v>
      </c>
      <c r="D8" s="171"/>
      <c r="E8" s="171"/>
      <c r="F8" s="171"/>
      <c r="G8" s="171"/>
      <c r="H8" s="172"/>
    </row>
    <row r="9" spans="1:8" x14ac:dyDescent="0.3">
      <c r="B9" s="3" t="s">
        <v>114</v>
      </c>
      <c r="C9" s="3" t="s">
        <v>13</v>
      </c>
      <c r="D9" s="3" t="s">
        <v>7</v>
      </c>
      <c r="E9" s="3" t="s">
        <v>8</v>
      </c>
      <c r="F9" s="3" t="s">
        <v>120</v>
      </c>
      <c r="G9" s="3" t="s">
        <v>121</v>
      </c>
      <c r="H9" s="3" t="s">
        <v>11</v>
      </c>
    </row>
    <row r="10" spans="1:8" x14ac:dyDescent="0.3">
      <c r="B10" s="3" t="s">
        <v>115</v>
      </c>
      <c r="C10" s="128" t="s">
        <v>116</v>
      </c>
      <c r="D10" s="128" t="s">
        <v>116</v>
      </c>
      <c r="E10" s="128" t="s">
        <v>116</v>
      </c>
      <c r="F10" s="128" t="s">
        <v>116</v>
      </c>
      <c r="G10" s="128" t="s">
        <v>116</v>
      </c>
      <c r="H10" s="128" t="s">
        <v>116</v>
      </c>
    </row>
    <row r="11" spans="1:8" x14ac:dyDescent="0.3">
      <c r="B11" s="3" t="s">
        <v>117</v>
      </c>
      <c r="C11" s="128" t="s">
        <v>22</v>
      </c>
      <c r="D11" s="128" t="s">
        <v>22</v>
      </c>
      <c r="E11" s="128" t="s">
        <v>22</v>
      </c>
      <c r="F11" s="128" t="s">
        <v>22</v>
      </c>
      <c r="G11" s="128" t="s">
        <v>22</v>
      </c>
      <c r="H11" s="128" t="s">
        <v>22</v>
      </c>
    </row>
    <row r="12" spans="1:8" x14ac:dyDescent="0.3">
      <c r="B12" s="3" t="s">
        <v>124</v>
      </c>
      <c r="C12" s="128" t="s">
        <v>22</v>
      </c>
      <c r="D12" s="128" t="s">
        <v>22</v>
      </c>
      <c r="E12" s="129">
        <v>3.05</v>
      </c>
      <c r="F12" s="128" t="s">
        <v>22</v>
      </c>
      <c r="G12" s="128" t="s">
        <v>22</v>
      </c>
      <c r="H12" s="128" t="s">
        <v>22</v>
      </c>
    </row>
    <row r="13" spans="1:8" x14ac:dyDescent="0.3">
      <c r="B13" s="131" t="s">
        <v>125</v>
      </c>
      <c r="C13" s="132">
        <v>2.41</v>
      </c>
      <c r="D13" s="132">
        <v>2.35</v>
      </c>
      <c r="E13" s="132">
        <v>2.4300000000000002</v>
      </c>
      <c r="F13" s="132">
        <v>2.39</v>
      </c>
      <c r="G13" s="132">
        <v>2.35</v>
      </c>
      <c r="H13" s="132">
        <v>3.01</v>
      </c>
    </row>
    <row r="14" spans="1:8" x14ac:dyDescent="0.3">
      <c r="B14" s="3" t="s">
        <v>126</v>
      </c>
      <c r="C14" s="129">
        <v>3.42</v>
      </c>
      <c r="D14" s="129">
        <v>3.42</v>
      </c>
      <c r="E14" s="129">
        <v>5.6950000000000003</v>
      </c>
      <c r="F14" s="129">
        <v>3.26</v>
      </c>
      <c r="G14" s="129">
        <v>4.0599999999999996</v>
      </c>
      <c r="H14" s="129">
        <v>5.94</v>
      </c>
    </row>
    <row r="15" spans="1:8" x14ac:dyDescent="0.3">
      <c r="B15" s="23"/>
      <c r="C15" s="130"/>
      <c r="D15" s="130"/>
      <c r="E15" s="130"/>
      <c r="F15" s="130"/>
      <c r="G15" s="130"/>
      <c r="H15" s="130"/>
    </row>
    <row r="16" spans="1:8" hidden="1" x14ac:dyDescent="0.3">
      <c r="B16" s="11" t="s">
        <v>118</v>
      </c>
    </row>
    <row r="18" spans="2:9" ht="127.8" customHeight="1" x14ac:dyDescent="0.3">
      <c r="B18" s="166" t="s">
        <v>119</v>
      </c>
      <c r="C18" s="166"/>
      <c r="D18" s="166"/>
      <c r="E18" s="166"/>
      <c r="F18" s="166"/>
      <c r="G18" s="166"/>
      <c r="H18" s="166"/>
    </row>
    <row r="22" spans="2:9" x14ac:dyDescent="0.3">
      <c r="B22" s="67" t="s">
        <v>76</v>
      </c>
      <c r="C22" s="167" t="s">
        <v>66</v>
      </c>
      <c r="D22" s="168"/>
      <c r="E22" s="168"/>
      <c r="F22" s="168"/>
      <c r="G22" s="168"/>
      <c r="H22" s="169"/>
    </row>
    <row r="23" spans="2:9" x14ac:dyDescent="0.3">
      <c r="B23" s="23" t="s">
        <v>65</v>
      </c>
      <c r="C23" s="80" t="s">
        <v>13</v>
      </c>
      <c r="D23" s="81" t="s">
        <v>7</v>
      </c>
      <c r="E23" s="81" t="s">
        <v>8</v>
      </c>
      <c r="F23" s="81" t="s">
        <v>9</v>
      </c>
      <c r="G23" s="82" t="s">
        <v>10</v>
      </c>
      <c r="H23" s="110" t="s">
        <v>11</v>
      </c>
      <c r="I23" s="109" t="s">
        <v>123</v>
      </c>
    </row>
    <row r="24" spans="2:9" x14ac:dyDescent="0.3">
      <c r="B24" s="54" t="s">
        <v>67</v>
      </c>
      <c r="C24" s="57">
        <v>31000</v>
      </c>
      <c r="D24" s="55">
        <v>28000</v>
      </c>
      <c r="E24" s="55">
        <v>85530</v>
      </c>
      <c r="F24" s="55">
        <v>236200</v>
      </c>
      <c r="G24" s="56">
        <v>75000</v>
      </c>
      <c r="H24" s="111">
        <v>23000</v>
      </c>
    </row>
    <row r="25" spans="2:9" x14ac:dyDescent="0.3">
      <c r="B25" s="115" t="s">
        <v>124</v>
      </c>
      <c r="C25" s="116" t="s">
        <v>22</v>
      </c>
      <c r="D25" s="117" t="s">
        <v>22</v>
      </c>
      <c r="E25" s="117">
        <f>E12*E24</f>
        <v>260866.49999999997</v>
      </c>
      <c r="F25" s="117" t="s">
        <v>22</v>
      </c>
      <c r="G25" s="118" t="s">
        <v>22</v>
      </c>
      <c r="H25" s="119" t="s">
        <v>22</v>
      </c>
    </row>
    <row r="26" spans="2:9" x14ac:dyDescent="0.3">
      <c r="B26" s="112" t="s">
        <v>125</v>
      </c>
      <c r="C26" s="114">
        <f>C13*C24</f>
        <v>74710</v>
      </c>
      <c r="D26" s="114">
        <f t="shared" ref="D26:H26" si="0">D13*D24</f>
        <v>65800</v>
      </c>
      <c r="E26" s="114">
        <f t="shared" si="0"/>
        <v>207837.90000000002</v>
      </c>
      <c r="F26" s="114">
        <f t="shared" si="0"/>
        <v>564518</v>
      </c>
      <c r="G26" s="114">
        <f t="shared" si="0"/>
        <v>176250</v>
      </c>
      <c r="H26" s="114">
        <f t="shared" si="0"/>
        <v>69230</v>
      </c>
      <c r="I26" s="45">
        <f>SUM(C26:H26)</f>
        <v>1158345.8999999999</v>
      </c>
    </row>
    <row r="27" spans="2:9" x14ac:dyDescent="0.3">
      <c r="B27" s="112" t="s">
        <v>126</v>
      </c>
      <c r="C27" s="113">
        <f>C14*C24</f>
        <v>106020</v>
      </c>
      <c r="D27" s="113">
        <f t="shared" ref="D27:H27" si="1">D14*D24</f>
        <v>95760</v>
      </c>
      <c r="E27" s="113">
        <f t="shared" si="1"/>
        <v>487093.35000000003</v>
      </c>
      <c r="F27" s="113">
        <f t="shared" si="1"/>
        <v>770012</v>
      </c>
      <c r="G27" s="113">
        <f t="shared" si="1"/>
        <v>304499.99999999994</v>
      </c>
      <c r="H27" s="113">
        <f t="shared" si="1"/>
        <v>136620</v>
      </c>
      <c r="I27" s="45">
        <f>SUM(C27:H27)</f>
        <v>1900005.35</v>
      </c>
    </row>
  </sheetData>
  <mergeCells count="3">
    <mergeCell ref="B18:H18"/>
    <mergeCell ref="C8:H8"/>
    <mergeCell ref="C22:H22"/>
  </mergeCells>
  <conditionalFormatting sqref="C26:H27">
    <cfRule type="cellIs" dxfId="12" priority="5"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zoomScaleNormal="100" workbookViewId="0">
      <selection activeCell="A47" sqref="A47"/>
    </sheetView>
  </sheetViews>
  <sheetFormatPr defaultRowHeight="14.4" x14ac:dyDescent="0.3"/>
  <cols>
    <col min="1" max="1" width="33.109375" customWidth="1"/>
    <col min="2" max="5" width="15.6640625" customWidth="1"/>
    <col min="6" max="6" width="16.109375" customWidth="1"/>
    <col min="7" max="7" width="15.33203125" customWidth="1"/>
  </cols>
  <sheetData>
    <row r="1" spans="1:7" ht="18" x14ac:dyDescent="0.35">
      <c r="A1" s="2" t="s">
        <v>0</v>
      </c>
    </row>
    <row r="2" spans="1:7" ht="15.6" x14ac:dyDescent="0.3">
      <c r="A2" s="68" t="s">
        <v>85</v>
      </c>
      <c r="B2" s="69" t="str">
        <f>'2019'!B2</f>
        <v>Bid No. 08-2019</v>
      </c>
    </row>
    <row r="3" spans="1:7" ht="15.6" x14ac:dyDescent="0.3">
      <c r="A3" s="68" t="s">
        <v>79</v>
      </c>
      <c r="B3" s="69" t="str">
        <f>'2019'!B3</f>
        <v>Hydrofluosilicic Acid</v>
      </c>
    </row>
    <row r="4" spans="1:7" ht="15.6" x14ac:dyDescent="0.3">
      <c r="A4" s="68" t="s">
        <v>80</v>
      </c>
      <c r="B4" s="69" t="str">
        <f>'2019'!B4</f>
        <v>FYE 2019/2020</v>
      </c>
    </row>
    <row r="5" spans="1:7" ht="15.6" x14ac:dyDescent="0.3">
      <c r="A5" s="68" t="s">
        <v>82</v>
      </c>
      <c r="B5" s="69" t="str">
        <f>'2019'!B5</f>
        <v>Tuesday, April 2, 2019 at 9:00 PDT</v>
      </c>
    </row>
    <row r="6" spans="1:7" ht="15.6" x14ac:dyDescent="0.3">
      <c r="A6" s="1"/>
      <c r="B6" s="1"/>
    </row>
    <row r="7" spans="1:7" ht="30" customHeight="1" thickBot="1" x14ac:dyDescent="0.35">
      <c r="B7" s="173" t="s">
        <v>18</v>
      </c>
      <c r="C7" s="174"/>
      <c r="D7" s="174"/>
      <c r="E7" s="174"/>
      <c r="F7" s="175"/>
    </row>
    <row r="8" spans="1:7" ht="28.8" x14ac:dyDescent="0.3">
      <c r="A8" s="3" t="s">
        <v>1</v>
      </c>
      <c r="B8" s="4" t="s">
        <v>13</v>
      </c>
      <c r="C8" s="5" t="s">
        <v>7</v>
      </c>
      <c r="D8" s="5" t="s">
        <v>8</v>
      </c>
      <c r="E8" s="5" t="s">
        <v>9</v>
      </c>
      <c r="F8" s="6" t="s">
        <v>11</v>
      </c>
    </row>
    <row r="9" spans="1:7" ht="30" customHeight="1" x14ac:dyDescent="0.3">
      <c r="A9" s="74" t="s">
        <v>21</v>
      </c>
      <c r="B9" s="83">
        <v>1.52</v>
      </c>
      <c r="C9" s="83">
        <v>1.52</v>
      </c>
      <c r="D9" s="83">
        <v>1.52</v>
      </c>
      <c r="E9" s="83">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3" spans="1:7" x14ac:dyDescent="0.3">
      <c r="A13" s="10" t="s">
        <v>68</v>
      </c>
    </row>
    <row r="14" spans="1:7" x14ac:dyDescent="0.3">
      <c r="A14" s="11"/>
    </row>
    <row r="15" spans="1:7" ht="83.4" customHeight="1" x14ac:dyDescent="0.3">
      <c r="A15" s="166" t="s">
        <v>95</v>
      </c>
      <c r="B15" s="166"/>
      <c r="C15" s="166"/>
      <c r="D15" s="166"/>
      <c r="E15" s="166"/>
      <c r="F15" s="166"/>
      <c r="G15" s="166"/>
    </row>
    <row r="17" spans="1:8" s="23" customFormat="1" x14ac:dyDescent="0.3">
      <c r="B17" s="50"/>
      <c r="C17" s="50"/>
      <c r="D17" s="50"/>
      <c r="E17" s="50"/>
      <c r="F17" s="50"/>
      <c r="G17" s="51"/>
    </row>
    <row r="18" spans="1:8" ht="15.75" customHeight="1" thickBot="1" x14ac:dyDescent="0.35">
      <c r="A18" s="67" t="s">
        <v>76</v>
      </c>
      <c r="B18" s="173" t="s">
        <v>66</v>
      </c>
      <c r="C18" s="174"/>
      <c r="D18" s="174"/>
      <c r="E18" s="174"/>
      <c r="F18" s="175"/>
      <c r="G18" s="90"/>
    </row>
    <row r="19" spans="1:8" ht="28.8" x14ac:dyDescent="0.3">
      <c r="A19" s="23" t="s">
        <v>65</v>
      </c>
      <c r="B19" s="4" t="s">
        <v>13</v>
      </c>
      <c r="C19" s="5" t="s">
        <v>7</v>
      </c>
      <c r="D19" s="5" t="s">
        <v>8</v>
      </c>
      <c r="E19" s="5" t="s">
        <v>9</v>
      </c>
      <c r="F19" s="6" t="s">
        <v>11</v>
      </c>
      <c r="G19" s="84" t="s">
        <v>96</v>
      </c>
    </row>
    <row r="20" spans="1:8" x14ac:dyDescent="0.3">
      <c r="A20" s="54" t="s">
        <v>67</v>
      </c>
      <c r="B20" s="57">
        <v>35000</v>
      </c>
      <c r="C20" s="55">
        <v>28000</v>
      </c>
      <c r="D20" s="55">
        <v>70980</v>
      </c>
      <c r="E20" s="55">
        <v>228600</v>
      </c>
      <c r="F20" s="56">
        <v>8000</v>
      </c>
      <c r="G20" s="91"/>
    </row>
    <row r="21" spans="1:8" x14ac:dyDescent="0.3">
      <c r="A21" s="95" t="s">
        <v>21</v>
      </c>
      <c r="B21" s="46">
        <f>$B$20*B9</f>
        <v>53200</v>
      </c>
      <c r="C21" s="46">
        <f>$C$20*C9</f>
        <v>42560</v>
      </c>
      <c r="D21" s="46">
        <f>$D$20*D9</f>
        <v>107889.60000000001</v>
      </c>
      <c r="E21" s="46">
        <f>$E$20*E9</f>
        <v>347472</v>
      </c>
      <c r="F21" s="47">
        <f>$F$20*F9</f>
        <v>21600</v>
      </c>
      <c r="G21" s="94">
        <f>SUM(B21:F21)</f>
        <v>572721.6</v>
      </c>
      <c r="H21" s="23" t="s">
        <v>97</v>
      </c>
    </row>
    <row r="22" spans="1:8" x14ac:dyDescent="0.3">
      <c r="A22" s="87" t="s">
        <v>5</v>
      </c>
      <c r="B22" s="88">
        <f t="shared" ref="B22:B23" si="0">$B$20*B10</f>
        <v>70000</v>
      </c>
      <c r="C22" s="88">
        <f t="shared" ref="C22:C23" si="1">$C$20*C10</f>
        <v>56000</v>
      </c>
      <c r="D22" s="88">
        <f t="shared" ref="D22:D23" si="2">$D$20*D10</f>
        <v>141960</v>
      </c>
      <c r="E22" s="88">
        <f t="shared" ref="E22:E23" si="3">$E$20*E10</f>
        <v>457200</v>
      </c>
      <c r="F22" s="89">
        <f t="shared" ref="F22:F23" si="4">$F$20*F10</f>
        <v>22000</v>
      </c>
      <c r="G22" s="92">
        <f t="shared" ref="G22:G23" si="5">SUM(B22:F22)</f>
        <v>747160</v>
      </c>
      <c r="H22" s="59"/>
    </row>
    <row r="23" spans="1:8" x14ac:dyDescent="0.3">
      <c r="A23" s="9" t="s">
        <v>15</v>
      </c>
      <c r="B23" s="70">
        <f t="shared" si="0"/>
        <v>67620</v>
      </c>
      <c r="C23" s="70">
        <f t="shared" si="1"/>
        <v>54096</v>
      </c>
      <c r="D23" s="70">
        <f t="shared" si="2"/>
        <v>137133.35999999999</v>
      </c>
      <c r="E23" s="70">
        <f t="shared" si="3"/>
        <v>441655.2</v>
      </c>
      <c r="F23" s="71">
        <f t="shared" si="4"/>
        <v>26784</v>
      </c>
      <c r="G23" s="93">
        <f t="shared" si="5"/>
        <v>727288.56</v>
      </c>
      <c r="H23" s="59"/>
    </row>
    <row r="26" spans="1:8" x14ac:dyDescent="0.3">
      <c r="A26" s="23" t="s">
        <v>71</v>
      </c>
    </row>
    <row r="27" spans="1:8" ht="15" customHeight="1" x14ac:dyDescent="0.3">
      <c r="A27" s="62" t="s">
        <v>87</v>
      </c>
      <c r="B27" s="167" t="s">
        <v>18</v>
      </c>
      <c r="C27" s="168"/>
      <c r="D27" s="168"/>
      <c r="E27" s="168"/>
      <c r="F27" s="168"/>
      <c r="G27" s="169"/>
    </row>
    <row r="28" spans="1:8" ht="28.8" x14ac:dyDescent="0.3">
      <c r="A28" s="3"/>
      <c r="B28" s="80" t="s">
        <v>13</v>
      </c>
      <c r="C28" s="81" t="s">
        <v>7</v>
      </c>
      <c r="D28" s="81" t="s">
        <v>8</v>
      </c>
      <c r="E28" s="81" t="s">
        <v>9</v>
      </c>
      <c r="F28" s="82" t="s">
        <v>11</v>
      </c>
      <c r="G28" s="84" t="s">
        <v>10</v>
      </c>
    </row>
    <row r="29" spans="1:8" x14ac:dyDescent="0.3">
      <c r="A29" s="63" t="s">
        <v>88</v>
      </c>
      <c r="B29" s="14">
        <v>1.46</v>
      </c>
      <c r="C29" s="14">
        <v>1.46</v>
      </c>
      <c r="D29" s="14">
        <v>1.46</v>
      </c>
      <c r="E29" s="14">
        <v>1.46</v>
      </c>
      <c r="F29" s="15">
        <v>2.57</v>
      </c>
      <c r="G29" s="85">
        <v>1.46</v>
      </c>
    </row>
    <row r="30" spans="1:8" x14ac:dyDescent="0.3">
      <c r="A30" s="63" t="s">
        <v>89</v>
      </c>
      <c r="B30" s="14">
        <f>B9-B29</f>
        <v>6.0000000000000053E-2</v>
      </c>
      <c r="C30" s="14">
        <f t="shared" ref="C30:F30" si="6">C9-C29</f>
        <v>6.0000000000000053E-2</v>
      </c>
      <c r="D30" s="14">
        <f t="shared" si="6"/>
        <v>6.0000000000000053E-2</v>
      </c>
      <c r="E30" s="14">
        <f t="shared" si="6"/>
        <v>6.0000000000000053E-2</v>
      </c>
      <c r="F30" s="15">
        <f t="shared" si="6"/>
        <v>0.13000000000000034</v>
      </c>
      <c r="G30" s="85" t="s">
        <v>86</v>
      </c>
    </row>
    <row r="31" spans="1:8" x14ac:dyDescent="0.3">
      <c r="A31" s="64" t="s">
        <v>90</v>
      </c>
      <c r="B31" s="65">
        <f>B30/B29</f>
        <v>4.1095890410958943E-2</v>
      </c>
      <c r="C31" s="65">
        <f t="shared" ref="C31:F31" si="7">C30/C29</f>
        <v>4.1095890410958943E-2</v>
      </c>
      <c r="D31" s="65">
        <f t="shared" si="7"/>
        <v>4.1095890410958943E-2</v>
      </c>
      <c r="E31" s="65">
        <f t="shared" si="7"/>
        <v>4.1095890410958943E-2</v>
      </c>
      <c r="F31" s="66">
        <f t="shared" si="7"/>
        <v>5.0583657587548771E-2</v>
      </c>
      <c r="G31" s="86" t="s">
        <v>86</v>
      </c>
    </row>
    <row r="36" spans="7:7" x14ac:dyDescent="0.3">
      <c r="G36" t="s">
        <v>98</v>
      </c>
    </row>
  </sheetData>
  <mergeCells count="4">
    <mergeCell ref="B7:F7"/>
    <mergeCell ref="B18:F18"/>
    <mergeCell ref="A15:G15"/>
    <mergeCell ref="B27:G27"/>
  </mergeCells>
  <conditionalFormatting sqref="B9:F11 B21:F23">
    <cfRule type="cellIs" dxfId="11" priority="12" operator="equal">
      <formula>#REF!</formula>
    </cfRule>
  </conditionalFormatting>
  <conditionalFormatting sqref="B29:G31">
    <cfRule type="cellIs" dxfId="10" priority="1" operator="equal">
      <formula>#REF!</formula>
    </cfRule>
  </conditionalFormatting>
  <dataValidations count="1">
    <dataValidation type="list" errorStyle="information" allowBlank="1" showInputMessage="1" showErrorMessage="1" sqref="A9:A11" xr:uid="{00000000-0002-0000-0100-000000000000}">
      <formula1>#REF!</formula1>
    </dataValidation>
  </dataValidations>
  <pageMargins left="0.7" right="0.7" top="0.75" bottom="0.75" header="0.3" footer="0.3"/>
  <pageSetup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
  <sheetViews>
    <sheetView zoomScaleNormal="100" workbookViewId="0">
      <selection activeCell="I8" sqref="I8"/>
    </sheetView>
  </sheetViews>
  <sheetFormatPr defaultRowHeight="14.4" x14ac:dyDescent="0.3"/>
  <cols>
    <col min="1" max="1" width="33.109375" customWidth="1"/>
    <col min="2" max="5" width="15.6640625" customWidth="1"/>
    <col min="6" max="6" width="16.109375" customWidth="1"/>
  </cols>
  <sheetData>
    <row r="1" spans="1:7" ht="18" x14ac:dyDescent="0.35">
      <c r="A1" s="2" t="s">
        <v>0</v>
      </c>
    </row>
    <row r="2" spans="1:7" ht="15.6" x14ac:dyDescent="0.3">
      <c r="A2" s="68" t="s">
        <v>78</v>
      </c>
      <c r="B2" s="69" t="s">
        <v>84</v>
      </c>
      <c r="D2" s="72"/>
    </row>
    <row r="3" spans="1:7" ht="15.6" x14ac:dyDescent="0.3">
      <c r="A3" s="68" t="s">
        <v>79</v>
      </c>
      <c r="B3" s="69" t="s">
        <v>23</v>
      </c>
    </row>
    <row r="4" spans="1:7" ht="15.6" x14ac:dyDescent="0.3">
      <c r="A4" s="68" t="s">
        <v>80</v>
      </c>
      <c r="B4" s="69" t="s">
        <v>81</v>
      </c>
    </row>
    <row r="5" spans="1:7" ht="15.6" x14ac:dyDescent="0.3">
      <c r="A5" s="68" t="s">
        <v>82</v>
      </c>
      <c r="B5" s="69" t="s">
        <v>83</v>
      </c>
    </row>
    <row r="6" spans="1:7" ht="15.6" x14ac:dyDescent="0.3">
      <c r="A6" s="68" t="s">
        <v>91</v>
      </c>
      <c r="B6" s="72" t="s">
        <v>92</v>
      </c>
    </row>
    <row r="7" spans="1:7" ht="30" customHeight="1" thickBot="1" x14ac:dyDescent="0.35">
      <c r="B7" s="173" t="s">
        <v>18</v>
      </c>
      <c r="C7" s="174"/>
      <c r="D7" s="174"/>
      <c r="E7" s="174"/>
      <c r="F7" s="175"/>
    </row>
    <row r="8" spans="1:7" ht="28.8" x14ac:dyDescent="0.3">
      <c r="A8" s="3" t="s">
        <v>1</v>
      </c>
      <c r="B8" s="4" t="s">
        <v>13</v>
      </c>
      <c r="C8" s="5" t="s">
        <v>7</v>
      </c>
      <c r="D8" s="5" t="s">
        <v>8</v>
      </c>
      <c r="E8" s="5" t="s">
        <v>9</v>
      </c>
      <c r="F8" s="6" t="s">
        <v>11</v>
      </c>
    </row>
    <row r="9" spans="1:7" ht="30" customHeight="1" x14ac:dyDescent="0.3">
      <c r="A9" s="74" t="s">
        <v>21</v>
      </c>
      <c r="B9" s="14">
        <v>1.52</v>
      </c>
      <c r="C9" s="14">
        <v>1.52</v>
      </c>
      <c r="D9" s="14">
        <v>1.52</v>
      </c>
      <c r="E9" s="14">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2" spans="1:7" s="12" customFormat="1" ht="27" hidden="1" customHeight="1" x14ac:dyDescent="0.3">
      <c r="A12" s="12" t="s">
        <v>19</v>
      </c>
      <c r="B12" s="19">
        <f>MIN(B9:B11)</f>
        <v>1.52</v>
      </c>
      <c r="C12" s="19">
        <f>MIN(C9:C11)</f>
        <v>1.52</v>
      </c>
      <c r="D12" s="19">
        <f>MIN(D9:D11)</f>
        <v>1.52</v>
      </c>
      <c r="E12" s="19">
        <f>MIN(E9:E11)</f>
        <v>1.52</v>
      </c>
      <c r="F12" s="19">
        <f>MIN(F9:F11)</f>
        <v>2.7</v>
      </c>
      <c r="G12" s="13"/>
    </row>
    <row r="14" spans="1:7" x14ac:dyDescent="0.3">
      <c r="A14" s="10" t="s">
        <v>3</v>
      </c>
    </row>
    <row r="15" spans="1:7" x14ac:dyDescent="0.3">
      <c r="A15" s="11" t="s">
        <v>2</v>
      </c>
    </row>
    <row r="16" spans="1:7" x14ac:dyDescent="0.3">
      <c r="A16" s="11" t="s">
        <v>17</v>
      </c>
    </row>
    <row r="18" spans="1:8" ht="68.25" customHeight="1" x14ac:dyDescent="0.3">
      <c r="A18" s="166" t="s">
        <v>93</v>
      </c>
      <c r="B18" s="166"/>
      <c r="C18" s="166"/>
      <c r="D18" s="166"/>
      <c r="E18" s="166"/>
      <c r="F18" s="166"/>
      <c r="G18" s="166"/>
      <c r="H18" s="166"/>
    </row>
  </sheetData>
  <mergeCells count="2">
    <mergeCell ref="B7:F7"/>
    <mergeCell ref="A18:H18"/>
  </mergeCells>
  <conditionalFormatting sqref="B9:B11">
    <cfRule type="cellIs" dxfId="9" priority="2" operator="equal">
      <formula>$B$12</formula>
    </cfRule>
  </conditionalFormatting>
  <conditionalFormatting sqref="C11">
    <cfRule type="cellIs" dxfId="8" priority="12" operator="equal">
      <formula>$C$12</formula>
    </cfRule>
  </conditionalFormatting>
  <conditionalFormatting sqref="C9:F10">
    <cfRule type="cellIs" dxfId="7" priority="8" operator="equal">
      <formula>$B$12</formula>
    </cfRule>
  </conditionalFormatting>
  <conditionalFormatting sqref="D11">
    <cfRule type="cellIs" dxfId="6" priority="11" operator="equal">
      <formula>$D$12</formula>
    </cfRule>
  </conditionalFormatting>
  <conditionalFormatting sqref="E11">
    <cfRule type="cellIs" dxfId="5" priority="10" operator="equal">
      <formula>$E$12</formula>
    </cfRule>
  </conditionalFormatting>
  <conditionalFormatting sqref="F11">
    <cfRule type="cellIs" dxfId="4" priority="7" operator="equal">
      <formula>$F$12</formula>
    </cfRule>
  </conditionalFormatting>
  <dataValidations count="1">
    <dataValidation type="list" errorStyle="information" allowBlank="1" showInputMessage="1" showErrorMessage="1" sqref="A9:A11" xr:uid="{00000000-0002-0000-0000-000000000000}">
      <formula1>#REF!</formula1>
    </dataValidation>
  </dataValidations>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B86C-D614-461A-8698-FC40FD249601}">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1"/>
  <sheetViews>
    <sheetView topLeftCell="A17" zoomScaleNormal="100" workbookViewId="0">
      <selection activeCell="B29" sqref="B29:G29"/>
    </sheetView>
  </sheetViews>
  <sheetFormatPr defaultRowHeight="14.4" x14ac:dyDescent="0.3"/>
  <cols>
    <col min="1" max="1" width="33.109375" customWidth="1"/>
    <col min="2" max="6" width="15.6640625" customWidth="1"/>
    <col min="7" max="7" width="16.109375" customWidth="1"/>
  </cols>
  <sheetData>
    <row r="1" spans="1:8" ht="18" x14ac:dyDescent="0.35">
      <c r="A1" s="2" t="s">
        <v>0</v>
      </c>
    </row>
    <row r="2" spans="1:8" ht="15.6" x14ac:dyDescent="0.3">
      <c r="A2" s="1" t="s">
        <v>77</v>
      </c>
    </row>
    <row r="3" spans="1:8" ht="15.6" x14ac:dyDescent="0.3">
      <c r="A3" s="1" t="s">
        <v>12</v>
      </c>
    </row>
    <row r="4" spans="1:8" ht="15.6" x14ac:dyDescent="0.3">
      <c r="A4" s="1" t="s">
        <v>6</v>
      </c>
      <c r="B4" s="1"/>
    </row>
    <row r="5" spans="1:8" ht="15.6" x14ac:dyDescent="0.3">
      <c r="A5" s="1"/>
      <c r="B5" s="1"/>
    </row>
    <row r="6" spans="1:8" ht="30" customHeight="1" thickBot="1" x14ac:dyDescent="0.35">
      <c r="B6" s="173" t="s">
        <v>18</v>
      </c>
      <c r="C6" s="174"/>
      <c r="D6" s="174"/>
      <c r="E6" s="174"/>
      <c r="F6" s="174"/>
      <c r="G6" s="175"/>
    </row>
    <row r="7" spans="1:8" ht="28.8" x14ac:dyDescent="0.3">
      <c r="A7" s="3" t="s">
        <v>1</v>
      </c>
      <c r="B7" s="4" t="s">
        <v>13</v>
      </c>
      <c r="C7" s="5" t="s">
        <v>7</v>
      </c>
      <c r="D7" s="5" t="s">
        <v>8</v>
      </c>
      <c r="E7" s="5" t="s">
        <v>9</v>
      </c>
      <c r="F7" s="5" t="s">
        <v>10</v>
      </c>
      <c r="G7" s="6" t="s">
        <v>11</v>
      </c>
    </row>
    <row r="8" spans="1:8" ht="30" customHeight="1" x14ac:dyDescent="0.3">
      <c r="A8" s="7" t="s">
        <v>16</v>
      </c>
      <c r="B8" s="14" t="s">
        <v>22</v>
      </c>
      <c r="C8" s="14" t="s">
        <v>22</v>
      </c>
      <c r="D8" s="14" t="s">
        <v>22</v>
      </c>
      <c r="E8" s="14" t="s">
        <v>22</v>
      </c>
      <c r="F8" s="14" t="s">
        <v>22</v>
      </c>
      <c r="G8" s="15" t="s">
        <v>22</v>
      </c>
    </row>
    <row r="9" spans="1:8" ht="30" customHeight="1" x14ac:dyDescent="0.3">
      <c r="A9" s="7" t="s">
        <v>5</v>
      </c>
      <c r="B9" s="14" t="s">
        <v>22</v>
      </c>
      <c r="C9" s="14" t="s">
        <v>22</v>
      </c>
      <c r="D9" s="14" t="s">
        <v>22</v>
      </c>
      <c r="E9" s="14" t="s">
        <v>22</v>
      </c>
      <c r="F9" s="14" t="s">
        <v>22</v>
      </c>
      <c r="G9" s="15" t="s">
        <v>22</v>
      </c>
    </row>
    <row r="10" spans="1:8" ht="30" customHeight="1" x14ac:dyDescent="0.3">
      <c r="A10" s="8" t="s">
        <v>20</v>
      </c>
      <c r="B10" s="14">
        <v>1.68</v>
      </c>
      <c r="C10" s="14">
        <v>1.68</v>
      </c>
      <c r="D10" s="14">
        <v>1.68</v>
      </c>
      <c r="E10" s="14">
        <v>1.68</v>
      </c>
      <c r="F10" s="14">
        <v>1.68</v>
      </c>
      <c r="G10" s="16">
        <v>2.75</v>
      </c>
    </row>
    <row r="11" spans="1:8" ht="30" customHeight="1" x14ac:dyDescent="0.3">
      <c r="A11" s="44" t="s">
        <v>21</v>
      </c>
      <c r="B11" s="60">
        <v>1.46</v>
      </c>
      <c r="C11" s="60">
        <v>1.46</v>
      </c>
      <c r="D11" s="60">
        <v>1.46</v>
      </c>
      <c r="E11" s="60">
        <v>1.46</v>
      </c>
      <c r="F11" s="60">
        <v>1.46</v>
      </c>
      <c r="G11" s="61">
        <v>2.57</v>
      </c>
    </row>
    <row r="13" spans="1:8" x14ac:dyDescent="0.3">
      <c r="A13" s="10" t="s">
        <v>68</v>
      </c>
    </row>
    <row r="14" spans="1:8" x14ac:dyDescent="0.3">
      <c r="A14" s="11"/>
    </row>
    <row r="16" spans="1:8" s="23" customFormat="1" x14ac:dyDescent="0.3">
      <c r="B16" s="50"/>
      <c r="C16" s="50"/>
      <c r="D16" s="50"/>
      <c r="E16" s="50"/>
      <c r="F16" s="50"/>
      <c r="G16" s="50"/>
      <c r="H16" s="51"/>
    </row>
    <row r="17" spans="1:9" ht="15.75" customHeight="1" thickBot="1" x14ac:dyDescent="0.35">
      <c r="A17" s="67" t="s">
        <v>76</v>
      </c>
      <c r="B17" s="173" t="s">
        <v>66</v>
      </c>
      <c r="C17" s="174"/>
      <c r="D17" s="174"/>
      <c r="E17" s="174"/>
      <c r="F17" s="174"/>
      <c r="G17" s="175"/>
    </row>
    <row r="18" spans="1:9" ht="28.8" x14ac:dyDescent="0.3">
      <c r="A18" s="23" t="s">
        <v>65</v>
      </c>
      <c r="B18" s="4" t="s">
        <v>13</v>
      </c>
      <c r="C18" s="5" t="s">
        <v>7</v>
      </c>
      <c r="D18" s="5" t="s">
        <v>8</v>
      </c>
      <c r="E18" s="5" t="s">
        <v>9</v>
      </c>
      <c r="F18" s="5" t="s">
        <v>10</v>
      </c>
      <c r="G18" s="6" t="s">
        <v>11</v>
      </c>
    </row>
    <row r="19" spans="1:9" x14ac:dyDescent="0.3">
      <c r="A19" s="54" t="s">
        <v>67</v>
      </c>
      <c r="B19" s="57">
        <v>39000</v>
      </c>
      <c r="C19" s="55">
        <v>28000</v>
      </c>
      <c r="D19" s="55">
        <v>66880</v>
      </c>
      <c r="E19" s="55">
        <v>139750</v>
      </c>
      <c r="F19" s="55">
        <v>75000</v>
      </c>
      <c r="G19" s="56">
        <v>33000</v>
      </c>
      <c r="H19" s="58">
        <f>SUM(B19:G19)</f>
        <v>381630</v>
      </c>
    </row>
    <row r="20" spans="1:9" x14ac:dyDescent="0.3">
      <c r="A20" s="8" t="s">
        <v>20</v>
      </c>
      <c r="B20" s="46">
        <f t="shared" ref="B20:G20" si="0">B19*B10</f>
        <v>65520</v>
      </c>
      <c r="C20" s="46">
        <f t="shared" si="0"/>
        <v>47040</v>
      </c>
      <c r="D20" s="46">
        <f t="shared" si="0"/>
        <v>112358.39999999999</v>
      </c>
      <c r="E20" s="46">
        <f t="shared" si="0"/>
        <v>234780</v>
      </c>
      <c r="F20" s="46">
        <f t="shared" si="0"/>
        <v>126000</v>
      </c>
      <c r="G20" s="47">
        <f t="shared" si="0"/>
        <v>90750</v>
      </c>
      <c r="H20" s="45">
        <f>SUM(B20:G20)/H19</f>
        <v>1.7725241726279382</v>
      </c>
      <c r="I20" s="59" t="s">
        <v>63</v>
      </c>
    </row>
    <row r="21" spans="1:9" x14ac:dyDescent="0.3">
      <c r="A21" s="44" t="s">
        <v>21</v>
      </c>
      <c r="B21" s="48">
        <f t="shared" ref="B21:G21" si="1">B19*B11</f>
        <v>56940</v>
      </c>
      <c r="C21" s="48">
        <f t="shared" si="1"/>
        <v>40880</v>
      </c>
      <c r="D21" s="48">
        <f t="shared" si="1"/>
        <v>97644.800000000003</v>
      </c>
      <c r="E21" s="48">
        <f t="shared" si="1"/>
        <v>204035</v>
      </c>
      <c r="F21" s="48">
        <f t="shared" si="1"/>
        <v>109500</v>
      </c>
      <c r="G21" s="49">
        <f t="shared" si="1"/>
        <v>84810</v>
      </c>
      <c r="H21" s="52">
        <f>SUM(B21:G21)/H19</f>
        <v>1.5559830202028144</v>
      </c>
      <c r="I21" s="59" t="s">
        <v>69</v>
      </c>
    </row>
    <row r="23" spans="1:9" ht="72" customHeight="1" x14ac:dyDescent="0.3">
      <c r="A23" s="166" t="s">
        <v>70</v>
      </c>
      <c r="B23" s="166"/>
      <c r="C23" s="166"/>
      <c r="D23" s="166"/>
      <c r="E23" s="166"/>
      <c r="F23" s="166"/>
      <c r="G23" s="166"/>
      <c r="H23" s="166"/>
    </row>
    <row r="26" spans="1:9" x14ac:dyDescent="0.3">
      <c r="A26" s="23" t="s">
        <v>71</v>
      </c>
    </row>
    <row r="27" spans="1:9" ht="15" thickBot="1" x14ac:dyDescent="0.35">
      <c r="A27" s="62" t="s">
        <v>72</v>
      </c>
      <c r="B27" s="173" t="s">
        <v>18</v>
      </c>
      <c r="C27" s="174"/>
      <c r="D27" s="174"/>
      <c r="E27" s="174"/>
      <c r="F27" s="174"/>
      <c r="G27" s="175"/>
    </row>
    <row r="28" spans="1:9" ht="28.8" x14ac:dyDescent="0.3">
      <c r="A28" s="3"/>
      <c r="B28" s="4" t="s">
        <v>13</v>
      </c>
      <c r="C28" s="5" t="s">
        <v>7</v>
      </c>
      <c r="D28" s="5" t="s">
        <v>8</v>
      </c>
      <c r="E28" s="5" t="s">
        <v>9</v>
      </c>
      <c r="F28" s="5" t="s">
        <v>10</v>
      </c>
      <c r="G28" s="6" t="s">
        <v>11</v>
      </c>
    </row>
    <row r="29" spans="1:9" x14ac:dyDescent="0.3">
      <c r="A29" s="63" t="s">
        <v>73</v>
      </c>
      <c r="B29" s="14">
        <v>1.71</v>
      </c>
      <c r="C29" s="14">
        <v>1.71</v>
      </c>
      <c r="D29" s="14">
        <v>1.71</v>
      </c>
      <c r="E29" s="14">
        <v>1.71</v>
      </c>
      <c r="F29" s="14">
        <v>1.71</v>
      </c>
      <c r="G29" s="15">
        <v>2.72</v>
      </c>
    </row>
    <row r="30" spans="1:9" x14ac:dyDescent="0.3">
      <c r="A30" s="63" t="s">
        <v>74</v>
      </c>
      <c r="B30" s="14">
        <f>B11-B29</f>
        <v>-0.25</v>
      </c>
      <c r="C30" s="14">
        <f t="shared" ref="C30:G30" si="2">C11-C29</f>
        <v>-0.25</v>
      </c>
      <c r="D30" s="14">
        <f t="shared" si="2"/>
        <v>-0.25</v>
      </c>
      <c r="E30" s="14">
        <f t="shared" si="2"/>
        <v>-0.25</v>
      </c>
      <c r="F30" s="14">
        <f t="shared" si="2"/>
        <v>-0.25</v>
      </c>
      <c r="G30" s="15">
        <f t="shared" si="2"/>
        <v>-0.15000000000000036</v>
      </c>
    </row>
    <row r="31" spans="1:9" x14ac:dyDescent="0.3">
      <c r="A31" s="64" t="s">
        <v>75</v>
      </c>
      <c r="B31" s="65">
        <f>B30/B29</f>
        <v>-0.14619883040935672</v>
      </c>
      <c r="C31" s="65">
        <f t="shared" ref="C31:G31" si="3">C30/C29</f>
        <v>-0.14619883040935672</v>
      </c>
      <c r="D31" s="65">
        <f t="shared" si="3"/>
        <v>-0.14619883040935672</v>
      </c>
      <c r="E31" s="65">
        <f t="shared" si="3"/>
        <v>-0.14619883040935672</v>
      </c>
      <c r="F31" s="65">
        <f t="shared" si="3"/>
        <v>-0.14619883040935672</v>
      </c>
      <c r="G31" s="66">
        <f t="shared" si="3"/>
        <v>-5.5147058823529535E-2</v>
      </c>
    </row>
  </sheetData>
  <mergeCells count="4">
    <mergeCell ref="B6:G6"/>
    <mergeCell ref="B17:G17"/>
    <mergeCell ref="A23:H23"/>
    <mergeCell ref="B27:G27"/>
  </mergeCells>
  <conditionalFormatting sqref="B8:G11 B20:G21">
    <cfRule type="cellIs" dxfId="3" priority="7" operator="equal">
      <formula>#REF!</formula>
    </cfRule>
  </conditionalFormatting>
  <conditionalFormatting sqref="B29:G31">
    <cfRule type="cellIs" dxfId="2" priority="1" operator="equal">
      <formula>#REF!</formula>
    </cfRule>
  </conditionalFormatting>
  <dataValidations count="1">
    <dataValidation type="list" allowBlank="1" showInputMessage="1" showErrorMessage="1" sqref="A8:A9" xr:uid="{00000000-0002-0000-0300-000000000000}">
      <formula1>#REF!</formula1>
    </dataValidation>
  </dataValidations>
  <pageMargins left="0.7" right="0.7" top="0.75" bottom="0.75" header="0.3" footer="0.3"/>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2025</vt:lpstr>
      <vt:lpstr>Bid Review</vt:lpstr>
      <vt:lpstr>2024</vt:lpstr>
      <vt:lpstr>2023</vt:lpstr>
      <vt:lpstr>2022</vt:lpstr>
      <vt:lpstr>2019 Final</vt:lpstr>
      <vt:lpstr>2019</vt:lpstr>
      <vt:lpstr>Sheet2</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2019-04-02T23:51:08Z</cp:lastPrinted>
  <dcterms:created xsi:type="dcterms:W3CDTF">2016-03-29T20:06:59Z</dcterms:created>
  <dcterms:modified xsi:type="dcterms:W3CDTF">2025-02-27T21:15:13Z</dcterms:modified>
</cp:coreProperties>
</file>