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Cloud\Box\BACWA FY2017-present\COLLABORATIVES\BACC\BACC FY 2024-2025\Bid Submittal\14-2024 Sulfuric Acid\"/>
    </mc:Choice>
  </mc:AlternateContent>
  <xr:revisionPtr revIDLastSave="0" documentId="13_ncr:1_{F2E89E84-B45A-4700-9328-6FFCE2EF6970}" xr6:coauthVersionLast="47" xr6:coauthVersionMax="47" xr10:uidLastSave="{00000000-0000-0000-0000-000000000000}"/>
  <bookViews>
    <workbookView xWindow="-108" yWindow="-108" windowWidth="23256" windowHeight="12576" xr2:uid="{00000000-000D-0000-FFFF-FFFF00000000}"/>
  </bookViews>
  <sheets>
    <sheet name="2024" sheetId="12" r:id="rId1"/>
    <sheet name="Bid Review" sheetId="7" r:id="rId2"/>
    <sheet name="Final" sheetId="9" r:id="rId3"/>
    <sheet name="2019" sheetId="5" r:id="rId4"/>
    <sheet name="2018" sheetId="11" r:id="rId5"/>
    <sheet name="2017" sheetId="8" r:id="rId6"/>
    <sheet name="Sheet1" sheetId="6" r:id="rId7"/>
    <sheet name="Sheet4" sheetId="10"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12" l="1"/>
  <c r="G27" i="12"/>
  <c r="G28" i="12"/>
  <c r="D28" i="12"/>
  <c r="E28" i="12"/>
  <c r="F28" i="12"/>
  <c r="D27" i="12"/>
  <c r="E27" i="12"/>
  <c r="F27" i="12"/>
  <c r="D26" i="12"/>
  <c r="E26" i="12"/>
  <c r="F26" i="12"/>
  <c r="C28" i="12"/>
  <c r="C27" i="12"/>
  <c r="C26" i="12"/>
  <c r="G27" i="9" l="1"/>
  <c r="D26" i="9"/>
  <c r="D27" i="9" s="1"/>
  <c r="C26" i="9"/>
  <c r="C27" i="9" s="1"/>
  <c r="B26" i="9"/>
  <c r="B27" i="9" s="1"/>
  <c r="F19" i="9" l="1"/>
  <c r="E19" i="9"/>
  <c r="B19" i="9"/>
  <c r="F26" i="9"/>
  <c r="F27" i="9" s="1"/>
  <c r="E26" i="9"/>
  <c r="E27" i="9" s="1"/>
  <c r="A9" i="7" l="1"/>
  <c r="A10" i="7" s="1"/>
  <c r="A11" i="7" s="1"/>
  <c r="A12" i="7" s="1"/>
  <c r="A13" i="7" s="1"/>
  <c r="A14" i="7" s="1"/>
  <c r="A15" i="7" s="1"/>
  <c r="A16" i="7" s="1"/>
  <c r="A17" i="7" s="1"/>
  <c r="A18" i="7" s="1"/>
  <c r="A19" i="7" s="1"/>
  <c r="A20" i="7" s="1"/>
  <c r="A21" i="7" s="1"/>
  <c r="A22" i="7" s="1"/>
  <c r="A23" i="7" s="1"/>
  <c r="A24" i="7" s="1"/>
  <c r="B11" i="5" l="1"/>
  <c r="F11" i="5" l="1"/>
  <c r="E11" i="5"/>
  <c r="D11" i="5"/>
  <c r="C11" i="5"/>
  <c r="B5" i="9"/>
  <c r="B4" i="9"/>
  <c r="B3" i="9"/>
  <c r="B2" i="9"/>
  <c r="D32" i="11"/>
  <c r="D33" i="11" s="1"/>
  <c r="B32" i="11"/>
  <c r="B33" i="11" s="1"/>
  <c r="D23" i="11"/>
  <c r="C23" i="11"/>
  <c r="B23" i="11"/>
  <c r="D22" i="11"/>
  <c r="C22" i="11"/>
  <c r="B22" i="11"/>
  <c r="D21" i="11"/>
  <c r="C21" i="11"/>
  <c r="B21" i="11"/>
  <c r="E20" i="11"/>
  <c r="E23" i="11" l="1"/>
  <c r="E21" i="11"/>
  <c r="E22" i="11"/>
  <c r="I6" i="10"/>
  <c r="K6" i="10" s="1"/>
  <c r="I5" i="10"/>
  <c r="K5" i="10" s="1"/>
  <c r="I4" i="10"/>
  <c r="K4" i="10" s="1"/>
</calcChain>
</file>

<file path=xl/sharedStrings.xml><?xml version="1.0" encoding="utf-8"?>
<sst xmlns="http://schemas.openxmlformats.org/spreadsheetml/2006/main" count="322" uniqueCount="181">
  <si>
    <t>BAY AREA CHEMICAL CONSORTIUM</t>
  </si>
  <si>
    <t>Name of Bidder</t>
  </si>
  <si>
    <t>All bids submitted are reflected on this bid sheet.</t>
  </si>
  <si>
    <t>Apparent Low Bid</t>
  </si>
  <si>
    <t>Chemtrade Chemicals US LLC</t>
  </si>
  <si>
    <t>Thatcher Company of California, Inc.</t>
  </si>
  <si>
    <t>Sierra Chemical Co.</t>
  </si>
  <si>
    <t>Univar USA Inc.</t>
  </si>
  <si>
    <t>Open Date: Tuesday, April 10, 2018 at 9:00 a.m. PDT</t>
  </si>
  <si>
    <t>North Bay</t>
  </si>
  <si>
    <t>Sacramento</t>
  </si>
  <si>
    <t>South Bay</t>
  </si>
  <si>
    <t>BHS Marketing LLC</t>
  </si>
  <si>
    <t>Brenntag Pacific, Inc.</t>
  </si>
  <si>
    <t>California Water Technologies, LLC</t>
  </si>
  <si>
    <t>Chemurgic</t>
  </si>
  <si>
    <t>DuBois Chemicals, Inc.</t>
  </si>
  <si>
    <t>Evoqua Water Technologies</t>
  </si>
  <si>
    <t>Hill Brothers Chemical Company</t>
  </si>
  <si>
    <t>J.R. Simplot</t>
  </si>
  <si>
    <t>JCI Jones Chemicals Inc.</t>
  </si>
  <si>
    <t>Kemira Water Solutions, Inc.</t>
  </si>
  <si>
    <t>Northstar Chemical, Inc.</t>
  </si>
  <si>
    <t>Olin Chlor Alkali Products</t>
  </si>
  <si>
    <t>Onvia</t>
  </si>
  <si>
    <t>Pencco, Inc.</t>
  </si>
  <si>
    <t>Ravago/Pacific Coast Chemical</t>
  </si>
  <si>
    <t>Shay Enterprise</t>
  </si>
  <si>
    <t>Two Rivers Terminal</t>
  </si>
  <si>
    <t>USALCO, LLC</t>
  </si>
  <si>
    <t>USP Technologies</t>
  </si>
  <si>
    <t>The listing of a bid should not be construed as any  indication that BACC accepts such bid as responsive.</t>
  </si>
  <si>
    <r>
      <t xml:space="preserve">Supply and Delivery of </t>
    </r>
    <r>
      <rPr>
        <b/>
        <sz val="12"/>
        <color theme="1"/>
        <rFont val="Calibri"/>
        <family val="2"/>
        <scheme val="minor"/>
      </rPr>
      <t xml:space="preserve">Sulfuric Acid </t>
    </r>
    <r>
      <rPr>
        <sz val="12"/>
        <color theme="1"/>
        <rFont val="Calibri"/>
        <family val="2"/>
        <scheme val="minor"/>
      </rPr>
      <t>for Fiscal Year 2018/2019</t>
    </r>
  </si>
  <si>
    <t>Unit price per gallon</t>
  </si>
  <si>
    <t>APPARENT LOW BID</t>
  </si>
  <si>
    <t>BACC RECOMMENDATION</t>
  </si>
  <si>
    <t>Bids submitted on forms provided</t>
  </si>
  <si>
    <t>In non-erasable permanent ink</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</si>
  <si>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</si>
  <si>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</si>
  <si>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</si>
  <si>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</si>
  <si>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</si>
  <si>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</si>
  <si>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Name /Address of chemical manufacturer</t>
  </si>
  <si>
    <t>Product Bulletin and Typical Properties</t>
  </si>
  <si>
    <t>Safety Data Sheet (SDS)</t>
  </si>
  <si>
    <t>Addendum/Addenda Acknowledgement</t>
  </si>
  <si>
    <t>Third Party Hauler? If applicable, name, address, Affidavit signed by Bidder</t>
  </si>
  <si>
    <t>n/a</t>
  </si>
  <si>
    <t>Specific Deviations Noted</t>
  </si>
  <si>
    <t>For potable application only: Affidavit of Compliance to AWWA and/or NSF standard or Statement by chemical manufacturer, signed on letterhead attesting to the affidavit's validity or current printout from NSF.org</t>
  </si>
  <si>
    <t>Representative lab analysis of the chemical prepared by reputable outside laboratory or ISO Certified</t>
  </si>
  <si>
    <t>Final Bid Tabulation for Bid No. 15-2017</t>
  </si>
  <si>
    <t>Supply and Delivery of Sulfuric Acid</t>
  </si>
  <si>
    <t>Open Date: Tuesday, April 4, 2017 at 9:00 a.m. PDT</t>
  </si>
  <si>
    <t>North Bay
Unit Price
Per Gallon</t>
  </si>
  <si>
    <t>South Bay
Unit Price
Per Gallon</t>
  </si>
  <si>
    <t>Central Valley
Unit Price
Per Gallon</t>
  </si>
  <si>
    <t>Northstar Chemical</t>
  </si>
  <si>
    <t>Pacific Coast Chemicals</t>
  </si>
  <si>
    <t>Lowest Responsive Bid</t>
  </si>
  <si>
    <t>Lowest responsive bid</t>
  </si>
  <si>
    <t>Single Bid Award</t>
  </si>
  <si>
    <t>Aggregate Cost Calculation:</t>
  </si>
  <si>
    <t>(Specific Gravity x 8.34 = LBS. / Gallon)</t>
  </si>
  <si>
    <t>PRODUCT</t>
  </si>
  <si>
    <t>POUNDS PER GALLON</t>
  </si>
  <si>
    <t>Acetone</t>
  </si>
  <si>
    <t>Monoethanolamine 85%</t>
  </si>
  <si>
    <t>Aluminum Sulfate – 50% Liquid</t>
  </si>
  <si>
    <t>Muriatic Acid 20º</t>
  </si>
  <si>
    <t>Ammonium Hydroxide – 29% Liquid</t>
  </si>
  <si>
    <t>Muriatic Acid 22º</t>
  </si>
  <si>
    <t>Ammonia Anhydrous</t>
  </si>
  <si>
    <t>Naphtha 140</t>
  </si>
  <si>
    <t>Calcium Chloride – 38% Liquid</t>
  </si>
  <si>
    <t>Potassium Carbonate</t>
  </si>
  <si>
    <r>
      <t>Antifreeze </t>
    </r>
    <r>
      <rPr>
        <i/>
        <sz val="9"/>
        <color theme="1"/>
        <rFont val="Arial"/>
        <family val="2"/>
      </rPr>
      <t>(Automotive)</t>
    </r>
  </si>
  <si>
    <t>Potassium Hydroxide – 45% Liquid</t>
  </si>
  <si>
    <t>Diethanolamine 99%</t>
  </si>
  <si>
    <t>Propylene</t>
  </si>
  <si>
    <t>Diethanolamine 85%</t>
  </si>
  <si>
    <t>Sodium Hydroxide – 50% Liiquid</t>
  </si>
  <si>
    <t>Diethylene Glycol</t>
  </si>
  <si>
    <t>Sodium Hydroxide – 25% Liquid</t>
  </si>
  <si>
    <t>Diisopropanolamine 99%</t>
  </si>
  <si>
    <t>Sulfuric Acid 20%</t>
  </si>
  <si>
    <t>Ethylene Glycol, Industrial Grade</t>
  </si>
  <si>
    <t>Sulfuric Acid 93%</t>
  </si>
  <si>
    <t>Ethylene Glycol, Antifreeze Grade</t>
  </si>
  <si>
    <t>Sulfuric Acid 98%</t>
  </si>
  <si>
    <t>Hydrazine 35%</t>
  </si>
  <si>
    <t>Sodium Hypochlorite 10 – 12%</t>
  </si>
  <si>
    <t>Hydrogen Peroxide 35%</t>
  </si>
  <si>
    <t>Tetraethylene Glycol</t>
  </si>
  <si>
    <t>Hydrogen Peroxide 50%</t>
  </si>
  <si>
    <t>Triethylene Glycol</t>
  </si>
  <si>
    <t>Isopropyl Alcohol</t>
  </si>
  <si>
    <t>Trichlorethylene</t>
  </si>
  <si>
    <t>Methyl Alcohol</t>
  </si>
  <si>
    <t>Triethanolamine 85%</t>
  </si>
  <si>
    <t>Methyldiethanolamine 99%</t>
  </si>
  <si>
    <t>Triethanolamine 99%</t>
  </si>
  <si>
    <t>Methylene Chloride</t>
  </si>
  <si>
    <t>Toluene</t>
  </si>
  <si>
    <t>Methyl Ethyl Ketone</t>
  </si>
  <si>
    <t>Xylene</t>
  </si>
  <si>
    <t>Monoethanolamine 99%</t>
  </si>
  <si>
    <t>BACC spec</t>
  </si>
  <si>
    <t>92.8 - 94.8 % by weight sulfuric acid</t>
  </si>
  <si>
    <t>x</t>
  </si>
  <si>
    <t>lbs</t>
  </si>
  <si>
    <t>tons</t>
  </si>
  <si>
    <t>gals</t>
  </si>
  <si>
    <t>div by (lb/gal)</t>
  </si>
  <si>
    <t>Estimated annual quantity (in tons)</t>
  </si>
  <si>
    <t>Estimated annual quantity (in gals)</t>
  </si>
  <si>
    <t>need to verify if my conversion is accurate, see Sheet 4</t>
  </si>
  <si>
    <t>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single bid that results in the lowest overall cost to the participating agencies as a group will be determined by BACC to be the low bid, assuming the bid is determined by BACC to be complete and in compliance with the bid requirements.</t>
  </si>
  <si>
    <t>Comparison of LOWEST OVERALL RESPONSIVE BID to Previous Year's Awarded Bid</t>
  </si>
  <si>
    <t>2017 Bid Awarded to: Univar</t>
  </si>
  <si>
    <t>2017 Awarded Unit Price</t>
  </si>
  <si>
    <t>$ Increase/Decrease in 2018</t>
  </si>
  <si>
    <t xml:space="preserve"> % Increase/Decrease in 2018</t>
  </si>
  <si>
    <t>No Sacramento region in 2017</t>
  </si>
  <si>
    <r>
      <rPr>
        <b/>
        <sz val="12"/>
        <color theme="1"/>
        <rFont val="Calibri"/>
        <family val="2"/>
        <scheme val="minor"/>
      </rPr>
      <t>Final</t>
    </r>
    <r>
      <rPr>
        <sz val="12"/>
        <color theme="1"/>
        <rFont val="Calibri"/>
        <family val="2"/>
        <scheme val="minor"/>
      </rPr>
      <t xml:space="preserve"> Bid Tabulation for </t>
    </r>
    <r>
      <rPr>
        <b/>
        <sz val="12"/>
        <color theme="1"/>
        <rFont val="Calibri"/>
        <family val="2"/>
        <scheme val="minor"/>
      </rPr>
      <t>Bid No. 15-2018</t>
    </r>
  </si>
  <si>
    <t xml:space="preserve">Preliminary Bid Tabulation for </t>
  </si>
  <si>
    <r>
      <t xml:space="preserve">Supply and Delivery of </t>
    </r>
    <r>
      <rPr>
        <b/>
        <sz val="12"/>
        <color theme="1"/>
        <rFont val="Calibri"/>
        <family val="2"/>
        <scheme val="minor"/>
      </rPr>
      <t/>
    </r>
  </si>
  <si>
    <t>for the period</t>
  </si>
  <si>
    <t>FYE 2019/2020</t>
  </si>
  <si>
    <t>Bid Open Date</t>
  </si>
  <si>
    <t>Tuesday, April 2, 2019 at 9:00 PDT</t>
  </si>
  <si>
    <t>Sulfuric Acid</t>
  </si>
  <si>
    <t xml:space="preserve">FINAL Bid Tabulation for </t>
  </si>
  <si>
    <t>2018 Bid Awarded to: Northstar</t>
  </si>
  <si>
    <t>2018 Awarded Unit Price</t>
  </si>
  <si>
    <t>$ Increase/Decrease in 2019</t>
  </si>
  <si>
    <t xml:space="preserve"> % Increase/Decrease in 2019</t>
  </si>
  <si>
    <t>Received in sealed envelope by bid deadline above</t>
  </si>
  <si>
    <t>Sulfuric Acid 50% 
Unit price per gallon</t>
  </si>
  <si>
    <t>Sulfuric Acid 93% 
Unit price per gallon</t>
  </si>
  <si>
    <t>Central Valley</t>
  </si>
  <si>
    <t>sole bid</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</si>
  <si>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i/>
        <u/>
        <sz val="10"/>
        <color theme="1"/>
        <rFont val="Calibri"/>
        <family val="2"/>
        <scheme val="minor"/>
      </rPr>
      <t>single bid</t>
    </r>
    <r>
      <rPr>
        <i/>
        <sz val="10"/>
        <color theme="1"/>
        <rFont val="Calibri"/>
        <family val="2"/>
        <scheme val="minor"/>
      </rPr>
      <t xml:space="preserve"> that results in the lowest overall cost to the participating agencies as a group will be determined by BACC to be the low bid, assuming the bid is determined by BACC to be complete and in compliance with the bid requirements.</t>
    </r>
  </si>
  <si>
    <t>Pacific Star Chemical</t>
  </si>
  <si>
    <t>Bid No. 14-2019</t>
  </si>
  <si>
    <t>Item #</t>
  </si>
  <si>
    <t>N/A</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</si>
  <si>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b/>
        <i/>
        <u/>
        <sz val="10"/>
        <color theme="1"/>
        <rFont val="Calibri"/>
        <family val="2"/>
        <scheme val="minor"/>
      </rPr>
      <t>single bid</t>
    </r>
    <r>
      <rPr>
        <i/>
        <sz val="10"/>
        <color theme="1"/>
        <rFont val="Calibri"/>
        <family val="2"/>
        <scheme val="minor"/>
      </rPr>
      <t xml:space="preserve"> </t>
    </r>
    <r>
      <rPr>
        <i/>
        <u/>
        <sz val="10"/>
        <color theme="1"/>
        <rFont val="Calibri"/>
        <family val="2"/>
        <scheme val="minor"/>
      </rPr>
      <t>that results in the lowest overall cost to the participating agencies as a group will be determined by BACC to be the low bid</t>
    </r>
    <r>
      <rPr>
        <i/>
        <sz val="10"/>
        <color theme="1"/>
        <rFont val="Calibri"/>
        <family val="2"/>
        <scheme val="minor"/>
      </rPr>
      <t>, assuming the bid is determined by BACC to be complete and in compliance with the bid requirements.</t>
    </r>
  </si>
  <si>
    <t>`</t>
  </si>
  <si>
    <t>93% - Bid Unit Price per Gallon</t>
  </si>
  <si>
    <t>Univar USA</t>
  </si>
  <si>
    <t>No Bid</t>
  </si>
  <si>
    <t>Bay Area Clean Water Agencies</t>
  </si>
  <si>
    <t>Bid Results for Project 14-2024 Sulfuric Acid</t>
  </si>
  <si>
    <t>Issued on 01/25/2024</t>
  </si>
  <si>
    <t>Bid Due on February 22, 2024  4:00 PM (PST)</t>
  </si>
  <si>
    <t>Exported on 02/22/2024</t>
  </si>
  <si>
    <t>Pencco, Inc</t>
  </si>
  <si>
    <t>no bid</t>
  </si>
  <si>
    <t>Pacific Star Chemical as a dba of Northstar Chemical</t>
  </si>
  <si>
    <t>Univar Solutions USA LLC.</t>
  </si>
  <si>
    <t>Chemtrade Chemicals, LLC US</t>
  </si>
  <si>
    <t>Tri Valley</t>
  </si>
  <si>
    <t>Unit of Measure</t>
  </si>
  <si>
    <t>gal</t>
  </si>
  <si>
    <t xml:space="preserve">Sulfuric Acid 93% </t>
  </si>
  <si>
    <t>Region</t>
  </si>
  <si>
    <t>Estimated Annual Quanitity gal</t>
  </si>
  <si>
    <t xml:space="preserve">Lowest overall </t>
  </si>
  <si>
    <t>y</t>
  </si>
  <si>
    <t>n</t>
  </si>
  <si>
    <t>Same</t>
  </si>
  <si>
    <t xml:space="preserve">n </t>
  </si>
  <si>
    <t>same</t>
  </si>
  <si>
    <t>yes - see below</t>
  </si>
  <si>
    <t>ChemTrade</t>
  </si>
  <si>
    <t>#5 Univar</t>
  </si>
  <si>
    <t>#12 Univar</t>
  </si>
  <si>
    <t>Lowest responsive responsible bidder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</si>
</sst>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00"/>
    <numFmt numFmtId="165" formatCode="&quot;$&quot;#,##0.000"/>
    <numFmt numFmtId="166" formatCode="&quot;$&quot;#,##0.00000"/>
    <numFmt numFmtId="167" formatCode="&quot;$&quot;#,##0.00"/>
    <numFmt numFmtId="168" formatCode="#,##0.000"/>
    <numFmt numFmtId="169" formatCode="#,##0.0000"/>
  </numFmts>
  <fonts count="30"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u/>
      <sz val="12"/>
      <color theme="1"/>
      <name val="Calibri"/>
      <family val="2"/>
      <scheme val="minor"/>
    </font>
    <font>
      <i/>
      <sz val="10"/>
      <color theme="1"/>
      <name val="Calibri"/>
      <family val="2"/>
      <scheme val="minor"/>
    </font>
    <font>
      <sz val="11"/>
      <color theme="1"/>
      <name val="Calibri"/>
      <family val="2"/>
      <scheme val="minor"/>
    </font>
    <font>
      <b/>
      <sz val="11"/>
      <color rgb="FFFF0000"/>
      <name val="Calibri"/>
      <family val="2"/>
      <scheme val="minor"/>
    </font>
    <font>
      <sz val="11"/>
      <color theme="1"/>
      <name val="Calibri"/>
      <family val="2"/>
    </font>
    <font>
      <sz val="1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u/>
      <sz val="11"/>
      <color theme="1"/>
      <name val="Calibri"/>
      <family val="2"/>
      <scheme val="minor"/>
    </font>
    <font>
      <b/>
      <sz val="11"/>
      <name val="Calibri"/>
      <family val="2"/>
      <scheme val="minor"/>
    </font>
    <font>
      <i/>
      <sz val="9"/>
      <color rgb="FF838383"/>
      <name val="Arial"/>
      <family val="2"/>
    </font>
    <font>
      <sz val="11"/>
      <color theme="1"/>
      <name val="Arial"/>
      <family val="2"/>
    </font>
    <font>
      <sz val="9"/>
      <color theme="1"/>
      <name val="Arial"/>
      <family val="2"/>
    </font>
    <font>
      <b/>
      <sz val="9"/>
      <color rgb="FF1C1C1C"/>
      <name val="Arial"/>
      <family val="2"/>
    </font>
    <font>
      <i/>
      <sz val="9"/>
      <color theme="1"/>
      <name val="Arial"/>
      <family val="2"/>
    </font>
    <font>
      <u/>
      <sz val="11"/>
      <color theme="10"/>
      <name val="Calibri"/>
      <family val="2"/>
      <scheme val="minor"/>
    </font>
    <font>
      <u/>
      <sz val="9"/>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theme="1"/>
      <name val="Calibri"/>
      <family val="2"/>
      <scheme val="minor"/>
    </font>
    <font>
      <b/>
      <i/>
      <sz val="10"/>
      <color theme="1"/>
      <name val="Calibri"/>
      <family val="2"/>
      <scheme val="minor"/>
    </font>
    <font>
      <i/>
      <u/>
      <sz val="10"/>
      <color theme="1"/>
      <name val="Calibri"/>
      <family val="2"/>
      <scheme val="minor"/>
    </font>
    <font>
      <b/>
      <i/>
      <u/>
      <sz val="10"/>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D7D7D7"/>
        <bgColor indexed="64"/>
      </patternFill>
    </fill>
    <fill>
      <patternFill patternType="solid">
        <fgColor theme="1" tint="0.499984740745262"/>
        <bgColor indexed="64"/>
      </patternFill>
    </fill>
  </fills>
  <borders count="44">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indexed="64"/>
      </left>
      <right/>
      <top style="thin">
        <color indexed="64"/>
      </top>
      <bottom style="medium">
        <color theme="2" tint="-0.249977111117893"/>
      </bottom>
      <diagonal/>
    </border>
    <border>
      <left/>
      <right/>
      <top style="thin">
        <color indexed="64"/>
      </top>
      <bottom style="medium">
        <color theme="2" tint="-0.249977111117893"/>
      </bottom>
      <diagonal/>
    </border>
    <border>
      <left/>
      <right style="thin">
        <color indexed="64"/>
      </right>
      <top style="thin">
        <color indexed="64"/>
      </top>
      <bottom style="medium">
        <color theme="2"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theme="2" tint="-0.249977111117893"/>
      </right>
      <top style="medium">
        <color theme="2" tint="-0.249977111117893"/>
      </top>
      <bottom style="thin">
        <color indexed="64"/>
      </bottom>
      <diagonal/>
    </border>
    <border>
      <left style="thin">
        <color theme="2" tint="-0.249977111117893"/>
      </left>
      <right style="thin">
        <color theme="2" tint="-0.249977111117893"/>
      </right>
      <top style="medium">
        <color theme="2" tint="-0.249977111117893"/>
      </top>
      <bottom style="thin">
        <color indexed="64"/>
      </bottom>
      <diagonal/>
    </border>
    <border>
      <left style="thin">
        <color theme="2" tint="-0.249977111117893"/>
      </left>
      <right style="thin">
        <color indexed="64"/>
      </right>
      <top style="medium">
        <color theme="2" tint="-0.249977111117893"/>
      </top>
      <bottom style="thin">
        <color indexed="64"/>
      </bottom>
      <diagonal/>
    </border>
    <border>
      <left style="thin">
        <color indexed="64"/>
      </left>
      <right style="thin">
        <color indexed="64"/>
      </right>
      <top/>
      <bottom style="thin">
        <color theme="2" tint="-0.249977111117893"/>
      </bottom>
      <diagonal/>
    </border>
    <border>
      <left style="thin">
        <color indexed="64"/>
      </left>
      <right style="thin">
        <color indexed="64"/>
      </right>
      <top style="thin">
        <color theme="2" tint="-0.249977111117893"/>
      </top>
      <bottom style="thin">
        <color theme="2" tint="-0.249977111117893"/>
      </bottom>
      <diagonal/>
    </border>
    <border>
      <left style="thin">
        <color theme="2" tint="-0.249977111117893"/>
      </left>
      <right style="thin">
        <color indexed="64"/>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style="thin">
        <color indexed="64"/>
      </right>
      <top style="thin">
        <color theme="2" tint="-0.249977111117893"/>
      </top>
      <bottom style="thin">
        <color indexed="64"/>
      </bottom>
      <diagonal/>
    </border>
    <border>
      <left style="thin">
        <color theme="2" tint="-0.249977111117893"/>
      </left>
      <right style="thin">
        <color indexed="64"/>
      </right>
      <top style="thin">
        <color indexed="64"/>
      </top>
      <bottom style="thin">
        <color theme="2" tint="-0.249977111117893"/>
      </bottom>
      <diagonal/>
    </border>
    <border>
      <left style="thin">
        <color indexed="64"/>
      </left>
      <right style="thin">
        <color indexed="64"/>
      </right>
      <top/>
      <bottom style="thin">
        <color indexed="64"/>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right style="thin">
        <color indexed="64"/>
      </right>
      <top style="thin">
        <color indexed="64"/>
      </top>
      <bottom style="thin">
        <color indexed="64"/>
      </bottom>
      <diagonal/>
    </border>
    <border>
      <left style="thin">
        <color theme="2" tint="-0.249977111117893"/>
      </left>
      <right style="thin">
        <color indexed="64"/>
      </right>
      <top/>
      <bottom style="thin">
        <color theme="2" tint="-0.249977111117893"/>
      </bottom>
      <diagonal/>
    </border>
    <border>
      <left style="thin">
        <color indexed="64"/>
      </left>
      <right style="thin">
        <color theme="2" tint="-0.249977111117893"/>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thin">
        <color theme="2" tint="-0.249977111117893"/>
      </left>
      <right style="thin">
        <color indexed="64"/>
      </right>
      <top style="thin">
        <color indexed="64"/>
      </top>
      <bottom style="thin">
        <color indexed="64"/>
      </bottom>
      <diagonal/>
    </border>
    <border>
      <left/>
      <right style="thin">
        <color indexed="64"/>
      </right>
      <top/>
      <bottom/>
      <diagonal/>
    </border>
    <border>
      <left/>
      <right style="thin">
        <color theme="2" tint="-0.249977111117893"/>
      </right>
      <top/>
      <bottom/>
      <diagonal/>
    </border>
    <border>
      <left style="thin">
        <color theme="2" tint="-0.249977111117893"/>
      </left>
      <right style="thin">
        <color theme="2" tint="-0.249977111117893"/>
      </right>
      <top/>
      <bottom/>
      <diagonal/>
    </border>
    <border>
      <left style="thin">
        <color theme="2" tint="-0.249977111117893"/>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theme="0" tint="-0.24994659260841701"/>
      </bottom>
      <diagonal/>
    </border>
    <border>
      <left/>
      <right style="thin">
        <color theme="2" tint="-0.249977111117893"/>
      </right>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theme="2" tint="-0.249977111117893"/>
      </right>
      <top style="thin">
        <color indexed="64"/>
      </top>
      <bottom style="thin">
        <color indexed="64"/>
      </bottom>
      <diagonal/>
    </border>
    <border>
      <left style="thin">
        <color indexed="64"/>
      </left>
      <right style="thin">
        <color theme="2" tint="-0.249977111117893"/>
      </right>
      <top style="thin">
        <color theme="2" tint="-0.249977111117893"/>
      </top>
      <bottom style="thin">
        <color indexed="64"/>
      </bottom>
      <diagonal/>
    </border>
    <border>
      <left style="thin">
        <color indexed="64"/>
      </left>
      <right style="thin">
        <color theme="2" tint="-0.249977111117893"/>
      </right>
      <top/>
      <bottom style="thin">
        <color indexed="64"/>
      </bottom>
      <diagonal/>
    </border>
    <border>
      <left style="thin">
        <color theme="2" tint="-0.249977111117893"/>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theme="2" tint="-0.249977111117893"/>
      </right>
      <top/>
      <bottom style="thin">
        <color indexed="64"/>
      </bottom>
      <diagonal/>
    </border>
  </borders>
  <cellStyleXfs count="5">
    <xf numFmtId="0" fontId="0"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21" fillId="0" borderId="0" applyNumberFormat="0" applyFill="0" applyBorder="0" applyAlignment="0" applyProtection="0"/>
  </cellStyleXfs>
  <cellXfs count="132">
    <xf numFmtId="0" fontId="0" fillId="0" borderId="0" xfId="0"/>
    <xf numFmtId="0" fontId="2" fillId="0" borderId="0" xfId="0" applyFont="1"/>
    <xf numFmtId="0" fontId="3" fillId="0" borderId="0" xfId="0" applyFont="1"/>
    <xf numFmtId="0" fontId="5" fillId="0" borderId="0" xfId="0" applyFont="1" applyAlignment="1">
      <alignment horizontal="left"/>
    </xf>
    <xf numFmtId="0" fontId="1" fillId="0" borderId="6" xfId="0" applyFont="1" applyBorder="1"/>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164" fontId="0" fillId="0" borderId="10" xfId="0" applyNumberFormat="1" applyBorder="1" applyAlignment="1">
      <alignment horizontal="left"/>
    </xf>
    <xf numFmtId="164" fontId="0" fillId="0" borderId="11" xfId="0" applyNumberFormat="1" applyBorder="1" applyAlignment="1">
      <alignment horizontal="left"/>
    </xf>
    <xf numFmtId="164" fontId="0" fillId="0" borderId="13" xfId="0" applyNumberFormat="1" applyBorder="1" applyAlignment="1">
      <alignment horizontal="left"/>
    </xf>
    <xf numFmtId="165" fontId="0" fillId="0" borderId="0" xfId="0" applyNumberFormat="1" applyAlignment="1">
      <alignment horizontal="center"/>
    </xf>
    <xf numFmtId="0" fontId="6" fillId="2" borderId="0" xfId="0" applyFont="1" applyFill="1"/>
    <xf numFmtId="165" fontId="6" fillId="0" borderId="0" xfId="0" applyNumberFormat="1" applyFont="1" applyAlignment="1">
      <alignment horizontal="center"/>
    </xf>
    <xf numFmtId="0" fontId="6" fillId="0" borderId="0" xfId="0" applyFont="1"/>
    <xf numFmtId="165" fontId="6" fillId="0" borderId="0" xfId="0" applyNumberFormat="1" applyFont="1"/>
    <xf numFmtId="0" fontId="0" fillId="0" borderId="0" xfId="0" applyAlignment="1">
      <alignment horizontal="center"/>
    </xf>
    <xf numFmtId="166" fontId="0" fillId="0" borderId="1" xfId="0" applyNumberFormat="1" applyBorder="1" applyAlignment="1">
      <alignment horizontal="center"/>
    </xf>
    <xf numFmtId="166" fontId="0" fillId="0" borderId="12" xfId="0" applyNumberFormat="1" applyBorder="1" applyAlignment="1">
      <alignment horizontal="center"/>
    </xf>
    <xf numFmtId="166" fontId="0" fillId="0" borderId="14" xfId="0" applyNumberFormat="1" applyBorder="1" applyAlignment="1">
      <alignment horizontal="center"/>
    </xf>
    <xf numFmtId="166" fontId="0" fillId="0" borderId="15" xfId="0" applyNumberFormat="1" applyBorder="1" applyAlignment="1">
      <alignment horizontal="center"/>
    </xf>
    <xf numFmtId="166" fontId="0" fillId="0" borderId="0" xfId="0" applyNumberFormat="1" applyAlignment="1">
      <alignment horizontal="center"/>
    </xf>
    <xf numFmtId="0" fontId="1" fillId="0" borderId="0" xfId="0" applyFont="1" applyAlignment="1">
      <alignment horizontal="center"/>
    </xf>
    <xf numFmtId="0" fontId="8" fillId="0" borderId="6" xfId="0" applyFont="1" applyBorder="1" applyAlignment="1">
      <alignment vertical="top"/>
    </xf>
    <xf numFmtId="0" fontId="9" fillId="0" borderId="6" xfId="0" applyFont="1" applyBorder="1" applyAlignment="1">
      <alignment horizontal="center" vertical="center"/>
    </xf>
    <xf numFmtId="0" fontId="0" fillId="0" borderId="6" xfId="0" applyBorder="1" applyAlignment="1">
      <alignment vertical="top" wrapText="1"/>
    </xf>
    <xf numFmtId="165" fontId="1" fillId="0" borderId="0" xfId="1" applyNumberFormat="1" applyFont="1" applyFill="1" applyAlignment="1">
      <alignment horizontal="center" wrapText="1"/>
    </xf>
    <xf numFmtId="0" fontId="0" fillId="0" borderId="6" xfId="0" applyBorder="1" applyAlignment="1">
      <alignment wrapText="1"/>
    </xf>
    <xf numFmtId="0" fontId="12" fillId="0" borderId="0" xfId="0" applyFont="1"/>
    <xf numFmtId="0" fontId="13" fillId="0" borderId="0" xfId="0" applyFont="1"/>
    <xf numFmtId="0" fontId="12" fillId="0" borderId="18" xfId="0" applyFont="1" applyBorder="1"/>
    <xf numFmtId="0" fontId="12" fillId="0" borderId="19" xfId="0" applyFont="1" applyBorder="1" applyAlignment="1">
      <alignment horizontal="center" wrapText="1"/>
    </xf>
    <xf numFmtId="0" fontId="13" fillId="2" borderId="2" xfId="0" applyFont="1" applyFill="1" applyBorder="1"/>
    <xf numFmtId="165" fontId="13" fillId="2" borderId="2" xfId="0" applyNumberFormat="1" applyFont="1" applyFill="1" applyBorder="1" applyAlignment="1">
      <alignment horizontal="center"/>
    </xf>
    <xf numFmtId="0" fontId="13" fillId="0" borderId="1" xfId="0" applyFont="1" applyBorder="1"/>
    <xf numFmtId="165" fontId="13" fillId="0" borderId="2" xfId="0" applyNumberFormat="1" applyFont="1" applyBorder="1" applyAlignment="1">
      <alignment horizontal="center"/>
    </xf>
    <xf numFmtId="167" fontId="13" fillId="0" borderId="2" xfId="0" applyNumberFormat="1" applyFont="1" applyBorder="1" applyAlignment="1">
      <alignment horizontal="center"/>
    </xf>
    <xf numFmtId="0" fontId="13" fillId="0" borderId="2" xfId="0" applyFont="1" applyBorder="1"/>
    <xf numFmtId="165" fontId="13" fillId="0" borderId="0" xfId="0" applyNumberFormat="1" applyFont="1"/>
    <xf numFmtId="0" fontId="13" fillId="2" borderId="0" xfId="0" applyFont="1" applyFill="1"/>
    <xf numFmtId="0" fontId="14" fillId="0" borderId="0" xfId="0" applyFont="1"/>
    <xf numFmtId="0" fontId="1" fillId="0" borderId="0" xfId="0" applyFont="1"/>
    <xf numFmtId="0" fontId="15" fillId="0" borderId="20" xfId="0" applyFont="1" applyBorder="1"/>
    <xf numFmtId="166" fontId="0" fillId="0" borderId="2" xfId="0" applyNumberFormat="1" applyBorder="1" applyAlignment="1">
      <alignment horizontal="center"/>
    </xf>
    <xf numFmtId="3" fontId="0" fillId="0" borderId="22" xfId="0" applyNumberFormat="1" applyBorder="1" applyAlignment="1">
      <alignment horizontal="center"/>
    </xf>
    <xf numFmtId="3" fontId="0" fillId="0" borderId="23" xfId="0" applyNumberFormat="1" applyBorder="1" applyAlignment="1">
      <alignment horizontal="center"/>
    </xf>
    <xf numFmtId="3" fontId="0" fillId="0" borderId="24" xfId="0" applyNumberFormat="1" applyBorder="1" applyAlignment="1">
      <alignment horizontal="center"/>
    </xf>
    <xf numFmtId="0" fontId="19" fillId="3" borderId="29" xfId="0" applyFont="1" applyFill="1" applyBorder="1" applyAlignment="1">
      <alignment horizontal="center" vertical="center" wrapText="1"/>
    </xf>
    <xf numFmtId="0" fontId="17" fillId="0" borderId="29" xfId="0" applyFont="1" applyBorder="1" applyAlignment="1">
      <alignment vertical="top" wrapText="1"/>
    </xf>
    <xf numFmtId="0" fontId="18" fillId="0" borderId="29" xfId="0" applyFont="1" applyBorder="1" applyAlignment="1">
      <alignment horizontal="center" vertical="center" wrapText="1"/>
    </xf>
    <xf numFmtId="0" fontId="21" fillId="0" borderId="0" xfId="4" applyAlignment="1">
      <alignment horizontal="left" vertical="center" indent="4"/>
    </xf>
    <xf numFmtId="0" fontId="16" fillId="0" borderId="0" xfId="0" applyFont="1" applyAlignment="1">
      <alignment horizontal="center" vertical="center"/>
    </xf>
    <xf numFmtId="0" fontId="11" fillId="0" borderId="0" xfId="0" applyFont="1"/>
    <xf numFmtId="0" fontId="22" fillId="0" borderId="0" xfId="0" applyFont="1" applyAlignment="1">
      <alignment horizontal="right"/>
    </xf>
    <xf numFmtId="0" fontId="18" fillId="2" borderId="29" xfId="0" applyFont="1" applyFill="1" applyBorder="1" applyAlignment="1">
      <alignment horizontal="center" vertical="center" wrapText="1"/>
    </xf>
    <xf numFmtId="0" fontId="17" fillId="2" borderId="29" xfId="0" applyFont="1" applyFill="1" applyBorder="1" applyAlignment="1">
      <alignment vertical="top" wrapText="1"/>
    </xf>
    <xf numFmtId="168" fontId="11" fillId="0" borderId="0" xfId="2" applyNumberFormat="1" applyFont="1"/>
    <xf numFmtId="3" fontId="11" fillId="0" borderId="0" xfId="2" applyNumberFormat="1" applyFont="1"/>
    <xf numFmtId="167" fontId="0" fillId="0" borderId="14" xfId="0" applyNumberFormat="1" applyBorder="1" applyAlignment="1">
      <alignment horizontal="center"/>
    </xf>
    <xf numFmtId="167" fontId="0" fillId="0" borderId="2" xfId="0" applyNumberFormat="1" applyBorder="1" applyAlignment="1">
      <alignment horizontal="center"/>
    </xf>
    <xf numFmtId="0" fontId="23" fillId="0" borderId="20" xfId="0" applyFont="1" applyBorder="1"/>
    <xf numFmtId="3" fontId="24" fillId="0" borderId="22" xfId="0" applyNumberFormat="1" applyFont="1" applyBorder="1" applyAlignment="1">
      <alignment horizontal="center"/>
    </xf>
    <xf numFmtId="3" fontId="24" fillId="0" borderId="23" xfId="0" applyNumberFormat="1" applyFont="1" applyBorder="1" applyAlignment="1">
      <alignment horizontal="center"/>
    </xf>
    <xf numFmtId="3" fontId="24" fillId="0" borderId="24" xfId="0" applyNumberFormat="1" applyFont="1" applyBorder="1" applyAlignment="1">
      <alignment horizontal="center"/>
    </xf>
    <xf numFmtId="0" fontId="24" fillId="0" borderId="0" xfId="0" applyFont="1"/>
    <xf numFmtId="167" fontId="0" fillId="0" borderId="21" xfId="0" applyNumberFormat="1" applyBorder="1" applyAlignment="1">
      <alignment horizontal="center"/>
    </xf>
    <xf numFmtId="167" fontId="0" fillId="0" borderId="15" xfId="0" applyNumberFormat="1" applyBorder="1" applyAlignment="1">
      <alignment horizontal="center"/>
    </xf>
    <xf numFmtId="167" fontId="0" fillId="0" borderId="0" xfId="0" applyNumberFormat="1"/>
    <xf numFmtId="0" fontId="10" fillId="2" borderId="25" xfId="0" applyFont="1" applyFill="1" applyBorder="1"/>
    <xf numFmtId="167" fontId="0" fillId="2" borderId="26" xfId="0" applyNumberFormat="1" applyFill="1" applyBorder="1" applyAlignment="1">
      <alignment horizontal="center"/>
    </xf>
    <xf numFmtId="167" fontId="0" fillId="2" borderId="27" xfId="0" applyNumberFormat="1" applyFill="1" applyBorder="1" applyAlignment="1">
      <alignment horizontal="center"/>
    </xf>
    <xf numFmtId="167" fontId="0" fillId="2" borderId="28" xfId="0" applyNumberFormat="1" applyFill="1" applyBorder="1" applyAlignment="1">
      <alignment horizontal="center"/>
    </xf>
    <xf numFmtId="0" fontId="25" fillId="0" borderId="0" xfId="0" applyFont="1"/>
    <xf numFmtId="3" fontId="0" fillId="0" borderId="0" xfId="0" applyNumberFormat="1"/>
    <xf numFmtId="167" fontId="0" fillId="2" borderId="0" xfId="0" applyNumberFormat="1" applyFill="1"/>
    <xf numFmtId="0" fontId="1" fillId="0" borderId="17" xfId="0" applyFont="1" applyBorder="1"/>
    <xf numFmtId="0" fontId="1" fillId="0" borderId="25" xfId="0" applyFont="1" applyBorder="1" applyAlignment="1">
      <alignment horizontal="left"/>
    </xf>
    <xf numFmtId="49" fontId="0" fillId="0" borderId="30" xfId="0" applyNumberFormat="1" applyBorder="1" applyAlignment="1">
      <alignment horizontal="center"/>
    </xf>
    <xf numFmtId="166" fontId="0" fillId="0" borderId="32" xfId="0" applyNumberForma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166" fontId="0" fillId="0" borderId="31" xfId="0" applyNumberFormat="1" applyBorder="1" applyAlignment="1">
      <alignment horizontal="center"/>
    </xf>
    <xf numFmtId="166" fontId="0" fillId="0" borderId="16" xfId="0" applyNumberFormat="1" applyBorder="1" applyAlignment="1">
      <alignment horizontal="center"/>
    </xf>
    <xf numFmtId="10" fontId="0" fillId="0" borderId="33" xfId="3" applyNumberFormat="1" applyFont="1" applyBorder="1" applyAlignment="1">
      <alignment horizontal="center"/>
    </xf>
    <xf numFmtId="10" fontId="0" fillId="0" borderId="14" xfId="0" applyNumberFormat="1" applyBorder="1" applyAlignment="1">
      <alignment horizontal="center"/>
    </xf>
    <xf numFmtId="10" fontId="0" fillId="0" borderId="15" xfId="0" applyNumberFormat="1" applyBorder="1" applyAlignment="1">
      <alignment horizontal="center"/>
    </xf>
    <xf numFmtId="49" fontId="0" fillId="0" borderId="0" xfId="0" applyNumberFormat="1" applyAlignment="1">
      <alignment horizontal="left"/>
    </xf>
    <xf numFmtId="164" fontId="0" fillId="2" borderId="10" xfId="0" applyNumberFormat="1" applyFill="1" applyBorder="1" applyAlignment="1">
      <alignment horizontal="left"/>
    </xf>
    <xf numFmtId="0" fontId="26" fillId="2" borderId="0" xfId="0" applyFont="1" applyFill="1"/>
    <xf numFmtId="165" fontId="26" fillId="0" borderId="0" xfId="0" applyNumberFormat="1" applyFont="1" applyAlignment="1">
      <alignment horizontal="center"/>
    </xf>
    <xf numFmtId="0" fontId="26" fillId="0" borderId="0" xfId="0" applyFont="1"/>
    <xf numFmtId="166" fontId="0" fillId="2" borderId="2" xfId="0" applyNumberFormat="1" applyFill="1" applyBorder="1" applyAlignment="1">
      <alignment horizontal="center"/>
    </xf>
    <xf numFmtId="166" fontId="0" fillId="2" borderId="16" xfId="0" applyNumberFormat="1" applyFill="1" applyBorder="1" applyAlignment="1">
      <alignment horizontal="center"/>
    </xf>
    <xf numFmtId="0" fontId="0" fillId="0" borderId="0" xfId="0" applyAlignment="1">
      <alignment vertical="top"/>
    </xf>
    <xf numFmtId="0" fontId="2" fillId="0" borderId="0" xfId="0" applyFont="1" applyAlignment="1">
      <alignment horizontal="right"/>
    </xf>
    <xf numFmtId="0" fontId="4" fillId="0" borderId="0" xfId="0" applyFont="1"/>
    <xf numFmtId="164" fontId="0" fillId="0" borderId="6" xfId="0" applyNumberFormat="1" applyBorder="1" applyAlignment="1">
      <alignment horizontal="left"/>
    </xf>
    <xf numFmtId="166" fontId="0" fillId="0" borderId="6" xfId="0" applyNumberFormat="1" applyBorder="1" applyAlignment="1">
      <alignment horizontal="center"/>
    </xf>
    <xf numFmtId="166" fontId="0" fillId="0" borderId="36" xfId="0" applyNumberFormat="1" applyBorder="1" applyAlignment="1">
      <alignment horizontal="center"/>
    </xf>
    <xf numFmtId="166" fontId="0" fillId="0" borderId="24" xfId="0" applyNumberFormat="1" applyBorder="1" applyAlignment="1">
      <alignment horizontal="center"/>
    </xf>
    <xf numFmtId="166" fontId="0" fillId="0" borderId="22" xfId="0" applyNumberFormat="1" applyBorder="1" applyAlignment="1">
      <alignment horizontal="center"/>
    </xf>
    <xf numFmtId="0" fontId="0" fillId="0" borderId="6" xfId="0" applyBorder="1" applyAlignment="1">
      <alignment horizontal="center"/>
    </xf>
    <xf numFmtId="0" fontId="1" fillId="4" borderId="8" xfId="0" applyFont="1" applyFill="1" applyBorder="1" applyAlignment="1">
      <alignment horizontal="center" wrapText="1"/>
    </xf>
    <xf numFmtId="0" fontId="1" fillId="4" borderId="9" xfId="0" applyFont="1" applyFill="1" applyBorder="1" applyAlignment="1">
      <alignment horizontal="center" wrapText="1"/>
    </xf>
    <xf numFmtId="166" fontId="0" fillId="4" borderId="36" xfId="0" applyNumberFormat="1" applyFill="1" applyBorder="1" applyAlignment="1">
      <alignment horizontal="center"/>
    </xf>
    <xf numFmtId="166" fontId="0" fillId="4" borderId="24" xfId="0" applyNumberFormat="1" applyFill="1" applyBorder="1" applyAlignment="1">
      <alignment horizontal="center"/>
    </xf>
    <xf numFmtId="167" fontId="0" fillId="0" borderId="37" xfId="0" applyNumberFormat="1" applyBorder="1" applyAlignment="1">
      <alignment horizontal="center"/>
    </xf>
    <xf numFmtId="0" fontId="1" fillId="0" borderId="38" xfId="0" applyFont="1" applyBorder="1" applyAlignment="1">
      <alignment horizontal="center" wrapText="1"/>
    </xf>
    <xf numFmtId="0" fontId="1" fillId="0" borderId="39" xfId="0" applyFont="1" applyBorder="1" applyAlignment="1">
      <alignment horizontal="center" wrapText="1"/>
    </xf>
    <xf numFmtId="0" fontId="0" fillId="0" borderId="6" xfId="0" applyBorder="1"/>
    <xf numFmtId="0" fontId="0" fillId="0" borderId="42" xfId="0" applyBorder="1" applyAlignment="1">
      <alignment horizontal="center" wrapText="1"/>
    </xf>
    <xf numFmtId="0" fontId="0" fillId="0" borderId="43" xfId="0" applyBorder="1" applyAlignment="1">
      <alignment horizontal="center" wrapText="1"/>
    </xf>
    <xf numFmtId="0" fontId="0" fillId="0" borderId="39" xfId="0" applyBorder="1" applyAlignment="1">
      <alignment horizontal="center" wrapText="1"/>
    </xf>
    <xf numFmtId="0" fontId="0" fillId="0" borderId="38" xfId="0" applyBorder="1" applyAlignment="1">
      <alignment horizontal="center" wrapText="1"/>
    </xf>
    <xf numFmtId="0" fontId="1" fillId="0" borderId="6" xfId="0" applyFont="1" applyBorder="1" applyAlignment="1">
      <alignment horizontal="center" wrapText="1"/>
    </xf>
    <xf numFmtId="169" fontId="0" fillId="0" borderId="6" xfId="0" applyNumberFormat="1" applyBorder="1"/>
    <xf numFmtId="3" fontId="1" fillId="0" borderId="6" xfId="0" applyNumberFormat="1" applyFont="1" applyBorder="1" applyAlignment="1">
      <alignment horizontal="center" wrapText="1"/>
    </xf>
    <xf numFmtId="3" fontId="1" fillId="0" borderId="6" xfId="0" applyNumberFormat="1" applyFont="1" applyBorder="1"/>
    <xf numFmtId="167" fontId="0" fillId="0" borderId="6" xfId="0" applyNumberFormat="1" applyBorder="1" applyAlignment="1">
      <alignment horizontal="center"/>
    </xf>
    <xf numFmtId="0" fontId="1" fillId="2" borderId="6" xfId="0" applyFont="1" applyFill="1" applyBorder="1"/>
    <xf numFmtId="167" fontId="0" fillId="2" borderId="6" xfId="0" applyNumberFormat="1" applyFill="1" applyBorder="1" applyAlignment="1">
      <alignment horizontal="center"/>
    </xf>
    <xf numFmtId="169" fontId="0" fillId="2" borderId="6" xfId="0" applyNumberFormat="1" applyFill="1" applyBorder="1"/>
    <xf numFmtId="0" fontId="0" fillId="0" borderId="6" xfId="0" applyBorder="1" applyAlignment="1">
      <alignment horizontal="center" vertical="center"/>
    </xf>
    <xf numFmtId="0" fontId="29" fillId="0" borderId="6" xfId="0" applyFont="1" applyBorder="1" applyAlignment="1">
      <alignment horizontal="center"/>
    </xf>
    <xf numFmtId="0" fontId="15" fillId="2" borderId="6" xfId="0" applyFont="1" applyFill="1" applyBorder="1" applyAlignment="1">
      <alignment horizontal="center" vertical="center" wrapText="1"/>
    </xf>
    <xf numFmtId="0" fontId="6" fillId="0" borderId="0" xfId="0" applyFont="1" applyAlignment="1">
      <alignment horizontal="left" vertical="top" wrapText="1"/>
    </xf>
    <xf numFmtId="0" fontId="1" fillId="0" borderId="40" xfId="0" applyFont="1" applyBorder="1" applyAlignment="1">
      <alignment horizontal="center" wrapText="1"/>
    </xf>
    <xf numFmtId="0" fontId="1" fillId="0" borderId="41" xfId="0" applyFont="1" applyBorder="1" applyAlignment="1">
      <alignment horizontal="center" wrapText="1"/>
    </xf>
    <xf numFmtId="0" fontId="1" fillId="0" borderId="20"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cellXfs>
  <cellStyles count="5">
    <cellStyle name="Comma" xfId="2" builtinId="3"/>
    <cellStyle name="Currency" xfId="1" builtinId="4"/>
    <cellStyle name="Hyperlink" xfId="4" builtinId="8"/>
    <cellStyle name="Normal" xfId="0" builtinId="0"/>
    <cellStyle name="Percent" xfId="3" builtinId="5"/>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28</xdr:row>
      <xdr:rowOff>60960</xdr:rowOff>
    </xdr:from>
    <xdr:to>
      <xdr:col>2</xdr:col>
      <xdr:colOff>2061941</xdr:colOff>
      <xdr:row>40</xdr:row>
      <xdr:rowOff>89217</xdr:rowOff>
    </xdr:to>
    <xdr:pic>
      <xdr:nvPicPr>
        <xdr:cNvPr id="2" name="Picture 1">
          <a:extLst>
            <a:ext uri="{FF2B5EF4-FFF2-40B4-BE49-F238E27FC236}">
              <a16:creationId xmlns:a16="http://schemas.microsoft.com/office/drawing/2014/main" id="{E6D2E240-F91F-5B04-673D-88217EEF1C6A}"/>
            </a:ext>
          </a:extLst>
        </xdr:cNvPr>
        <xdr:cNvPicPr>
          <a:picLocks noChangeAspect="1"/>
        </xdr:cNvPicPr>
      </xdr:nvPicPr>
      <xdr:blipFill>
        <a:blip xmlns:r="http://schemas.openxmlformats.org/officeDocument/2006/relationships" r:embed="rId1"/>
        <a:stretch>
          <a:fillRect/>
        </a:stretch>
      </xdr:blipFill>
      <xdr:spPr>
        <a:xfrm>
          <a:off x="487680" y="6583680"/>
          <a:ext cx="5361401" cy="2222817"/>
        </a:xfrm>
        <a:prstGeom prst="rect">
          <a:avLst/>
        </a:prstGeom>
      </xdr:spPr>
    </xdr:pic>
    <xdr:clientData/>
  </xdr:twoCellAnchor>
  <xdr:twoCellAnchor editAs="oneCell">
    <xdr:from>
      <xdr:col>1</xdr:col>
      <xdr:colOff>0</xdr:colOff>
      <xdr:row>43</xdr:row>
      <xdr:rowOff>0</xdr:rowOff>
    </xdr:from>
    <xdr:to>
      <xdr:col>2</xdr:col>
      <xdr:colOff>986249</xdr:colOff>
      <xdr:row>48</xdr:row>
      <xdr:rowOff>142743</xdr:rowOff>
    </xdr:to>
    <xdr:pic>
      <xdr:nvPicPr>
        <xdr:cNvPr id="3" name="Picture 2">
          <a:extLst>
            <a:ext uri="{FF2B5EF4-FFF2-40B4-BE49-F238E27FC236}">
              <a16:creationId xmlns:a16="http://schemas.microsoft.com/office/drawing/2014/main" id="{ED29E3B5-DBDD-EBF9-3FE1-5933C71414FC}"/>
            </a:ext>
          </a:extLst>
        </xdr:cNvPr>
        <xdr:cNvPicPr>
          <a:picLocks noChangeAspect="1"/>
        </xdr:cNvPicPr>
      </xdr:nvPicPr>
      <xdr:blipFill>
        <a:blip xmlns:r="http://schemas.openxmlformats.org/officeDocument/2006/relationships" r:embed="rId2"/>
        <a:stretch>
          <a:fillRect/>
        </a:stretch>
      </xdr:blipFill>
      <xdr:spPr>
        <a:xfrm>
          <a:off x="449580" y="9265920"/>
          <a:ext cx="4323809" cy="1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229F6-6E3E-4678-BAA4-77222A4C73C5}">
  <sheetPr>
    <pageSetUpPr fitToPage="1"/>
  </sheetPr>
  <dimension ref="A1:H28"/>
  <sheetViews>
    <sheetView tabSelected="1" topLeftCell="A4" zoomScaleNormal="100" workbookViewId="0">
      <selection activeCell="G12" sqref="G12"/>
    </sheetView>
  </sheetViews>
  <sheetFormatPr defaultRowHeight="14.4" x14ac:dyDescent="0.3"/>
  <cols>
    <col min="2" max="2" width="45.33203125" bestFit="1" customWidth="1"/>
    <col min="3" max="3" width="21.5546875" customWidth="1"/>
    <col min="4" max="5" width="15.6640625" customWidth="1"/>
    <col min="6" max="6" width="13.33203125" customWidth="1"/>
    <col min="7" max="7" width="11" bestFit="1" customWidth="1"/>
  </cols>
  <sheetData>
    <row r="1" spans="1:6" x14ac:dyDescent="0.3">
      <c r="A1" t="s">
        <v>154</v>
      </c>
    </row>
    <row r="2" spans="1:6" ht="15.6" x14ac:dyDescent="0.3">
      <c r="A2" t="s">
        <v>155</v>
      </c>
      <c r="C2" s="95"/>
    </row>
    <row r="3" spans="1:6" ht="15.6" x14ac:dyDescent="0.3">
      <c r="A3" t="s">
        <v>156</v>
      </c>
      <c r="C3" s="95"/>
    </row>
    <row r="4" spans="1:6" ht="15.6" x14ac:dyDescent="0.3">
      <c r="A4" t="s">
        <v>157</v>
      </c>
      <c r="C4" s="95"/>
    </row>
    <row r="5" spans="1:6" ht="15.6" x14ac:dyDescent="0.3">
      <c r="A5" t="s">
        <v>158</v>
      </c>
      <c r="C5" s="95"/>
    </row>
    <row r="6" spans="1:6" ht="12" customHeight="1" x14ac:dyDescent="0.3">
      <c r="C6" s="1"/>
      <c r="D6" s="3"/>
      <c r="E6" s="3"/>
    </row>
    <row r="7" spans="1:6" x14ac:dyDescent="0.3">
      <c r="C7" s="126" t="s">
        <v>167</v>
      </c>
      <c r="D7" s="127"/>
      <c r="E7" s="127"/>
      <c r="F7" s="128"/>
    </row>
    <row r="8" spans="1:6" x14ac:dyDescent="0.3">
      <c r="B8" s="4" t="s">
        <v>168</v>
      </c>
      <c r="C8" s="114" t="s">
        <v>9</v>
      </c>
      <c r="D8" s="114" t="s">
        <v>10</v>
      </c>
      <c r="E8" s="114" t="s">
        <v>11</v>
      </c>
      <c r="F8" s="4" t="s">
        <v>164</v>
      </c>
    </row>
    <row r="9" spans="1:6" x14ac:dyDescent="0.3">
      <c r="B9" s="4" t="s">
        <v>165</v>
      </c>
      <c r="C9" s="114" t="s">
        <v>166</v>
      </c>
      <c r="D9" s="114" t="s">
        <v>166</v>
      </c>
      <c r="E9" s="114" t="s">
        <v>166</v>
      </c>
      <c r="F9" s="4" t="s">
        <v>166</v>
      </c>
    </row>
    <row r="10" spans="1:6" ht="29.25" customHeight="1" x14ac:dyDescent="0.3">
      <c r="B10" s="4" t="s">
        <v>159</v>
      </c>
      <c r="C10" s="109" t="s">
        <v>160</v>
      </c>
      <c r="D10" s="109" t="s">
        <v>160</v>
      </c>
      <c r="E10" s="109" t="s">
        <v>160</v>
      </c>
      <c r="F10" s="109" t="s">
        <v>160</v>
      </c>
    </row>
    <row r="11" spans="1:6" ht="29.25" customHeight="1" x14ac:dyDescent="0.3">
      <c r="B11" s="4" t="s">
        <v>161</v>
      </c>
      <c r="C11" s="121">
        <v>1.51</v>
      </c>
      <c r="D11" s="121">
        <v>1.59</v>
      </c>
      <c r="E11" s="121">
        <v>1.59</v>
      </c>
      <c r="F11" s="121">
        <v>1.55</v>
      </c>
    </row>
    <row r="12" spans="1:6" ht="28.5" customHeight="1" x14ac:dyDescent="0.3">
      <c r="B12" s="4" t="s">
        <v>162</v>
      </c>
      <c r="C12" s="115">
        <v>1.7450000000000001</v>
      </c>
      <c r="D12" s="115">
        <v>1.825</v>
      </c>
      <c r="E12" s="115">
        <v>1.7450000000000001</v>
      </c>
      <c r="F12" s="115">
        <v>1.7250000000000001</v>
      </c>
    </row>
    <row r="13" spans="1:6" x14ac:dyDescent="0.3">
      <c r="B13" s="4" t="s">
        <v>163</v>
      </c>
      <c r="C13" s="115">
        <v>1.8</v>
      </c>
      <c r="D13" s="115">
        <v>1.86</v>
      </c>
      <c r="E13" s="115">
        <v>1.81</v>
      </c>
      <c r="F13" s="115">
        <v>1.76</v>
      </c>
    </row>
    <row r="14" spans="1:6" s="14" customFormat="1" ht="13.8" x14ac:dyDescent="0.3">
      <c r="C14" s="13"/>
      <c r="D14" s="13"/>
      <c r="E14" s="13"/>
    </row>
    <row r="15" spans="1:6" s="14" customFormat="1" ht="13.8" x14ac:dyDescent="0.3">
      <c r="C15" s="13"/>
      <c r="D15" s="13"/>
      <c r="E15" s="13"/>
    </row>
    <row r="16" spans="1:6" s="14" customFormat="1" ht="13.8" x14ac:dyDescent="0.3">
      <c r="C16" s="15"/>
      <c r="D16" s="15"/>
      <c r="E16" s="15"/>
    </row>
    <row r="17" spans="2:8" s="14" customFormat="1" ht="13.8" x14ac:dyDescent="0.3"/>
    <row r="18" spans="2:8" ht="94.5" customHeight="1" x14ac:dyDescent="0.3">
      <c r="B18" s="125" t="s">
        <v>144</v>
      </c>
      <c r="C18" s="125"/>
      <c r="D18" s="125"/>
      <c r="E18" s="125"/>
      <c r="F18" s="125"/>
    </row>
    <row r="21" spans="2:8" ht="15.6" x14ac:dyDescent="0.3">
      <c r="C21" s="1"/>
      <c r="D21" s="3"/>
      <c r="E21" s="3"/>
    </row>
    <row r="22" spans="2:8" x14ac:dyDescent="0.3">
      <c r="C22" s="126" t="s">
        <v>167</v>
      </c>
      <c r="D22" s="127"/>
      <c r="E22" s="127"/>
      <c r="F22" s="128"/>
    </row>
    <row r="23" spans="2:8" x14ac:dyDescent="0.3">
      <c r="B23" s="4" t="s">
        <v>168</v>
      </c>
      <c r="C23" s="114" t="s">
        <v>9</v>
      </c>
      <c r="D23" s="114" t="s">
        <v>10</v>
      </c>
      <c r="E23" s="114" t="s">
        <v>11</v>
      </c>
      <c r="F23" s="4" t="s">
        <v>164</v>
      </c>
    </row>
    <row r="24" spans="2:8" x14ac:dyDescent="0.3">
      <c r="B24" s="4" t="s">
        <v>169</v>
      </c>
      <c r="C24" s="116">
        <v>95000</v>
      </c>
      <c r="D24" s="116">
        <v>5400</v>
      </c>
      <c r="E24" s="116">
        <v>19200</v>
      </c>
      <c r="F24" s="117">
        <v>278400</v>
      </c>
    </row>
    <row r="25" spans="2:8" x14ac:dyDescent="0.3">
      <c r="B25" s="4" t="s">
        <v>159</v>
      </c>
      <c r="C25" s="101" t="s">
        <v>148</v>
      </c>
      <c r="D25" s="101" t="s">
        <v>148</v>
      </c>
      <c r="E25" s="101" t="s">
        <v>148</v>
      </c>
      <c r="F25" s="101" t="s">
        <v>148</v>
      </c>
    </row>
    <row r="26" spans="2:8" x14ac:dyDescent="0.3">
      <c r="B26" s="119" t="s">
        <v>161</v>
      </c>
      <c r="C26" s="120">
        <f>C11*C24</f>
        <v>143450</v>
      </c>
      <c r="D26" s="120">
        <f t="shared" ref="D26:F26" si="0">D11*D24</f>
        <v>8586</v>
      </c>
      <c r="E26" s="120">
        <f t="shared" si="0"/>
        <v>30528</v>
      </c>
      <c r="F26" s="120">
        <f t="shared" si="0"/>
        <v>431520</v>
      </c>
      <c r="G26" s="74">
        <f>SUM(C26:F26)</f>
        <v>614084</v>
      </c>
      <c r="H26" t="s">
        <v>170</v>
      </c>
    </row>
    <row r="27" spans="2:8" x14ac:dyDescent="0.3">
      <c r="B27" s="4" t="s">
        <v>162</v>
      </c>
      <c r="C27" s="118">
        <f>C12*C24</f>
        <v>165775</v>
      </c>
      <c r="D27" s="118">
        <f t="shared" ref="D27:F27" si="1">D12*D24</f>
        <v>9855</v>
      </c>
      <c r="E27" s="118">
        <f t="shared" si="1"/>
        <v>33504</v>
      </c>
      <c r="F27" s="118">
        <f t="shared" si="1"/>
        <v>480240</v>
      </c>
      <c r="G27" s="67">
        <f>SUM(C27:F27)</f>
        <v>689374</v>
      </c>
    </row>
    <row r="28" spans="2:8" x14ac:dyDescent="0.3">
      <c r="B28" s="4" t="s">
        <v>163</v>
      </c>
      <c r="C28" s="118">
        <f>C13*C24</f>
        <v>171000</v>
      </c>
      <c r="D28" s="118">
        <f t="shared" ref="D28:F28" si="2">D13*D24</f>
        <v>10044</v>
      </c>
      <c r="E28" s="118">
        <f t="shared" si="2"/>
        <v>34752</v>
      </c>
      <c r="F28" s="118">
        <f t="shared" si="2"/>
        <v>489984</v>
      </c>
      <c r="G28" s="67">
        <f>SUM(C28:F28)</f>
        <v>705780</v>
      </c>
    </row>
  </sheetData>
  <mergeCells count="3">
    <mergeCell ref="B18:F18"/>
    <mergeCell ref="C7:F7"/>
    <mergeCell ref="C22:F2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FF"/>
    <pageSetUpPr fitToPage="1"/>
  </sheetPr>
  <dimension ref="A1:E43"/>
  <sheetViews>
    <sheetView topLeftCell="A2" workbookViewId="0">
      <pane xSplit="2" topLeftCell="C1" activePane="topRight" state="frozen"/>
      <selection pane="topRight" activeCell="C12" sqref="C12"/>
    </sheetView>
  </sheetViews>
  <sheetFormatPr defaultColWidth="8.88671875" defaultRowHeight="14.4" x14ac:dyDescent="0.3"/>
  <cols>
    <col min="1" max="1" width="6.5546875" style="16" bestFit="1" customWidth="1"/>
    <col min="2" max="2" width="48.6640625" customWidth="1"/>
    <col min="3" max="3" width="45.33203125" bestFit="1" customWidth="1"/>
    <col min="4" max="4" width="23" bestFit="1" customWidth="1"/>
    <col min="5" max="5" width="26.33203125" bestFit="1" customWidth="1"/>
  </cols>
  <sheetData>
    <row r="1" spans="1:5" x14ac:dyDescent="0.3">
      <c r="A1" t="s">
        <v>154</v>
      </c>
    </row>
    <row r="2" spans="1:5" x14ac:dyDescent="0.3">
      <c r="A2" t="s">
        <v>155</v>
      </c>
    </row>
    <row r="3" spans="1:5" x14ac:dyDescent="0.3">
      <c r="A3" t="s">
        <v>156</v>
      </c>
    </row>
    <row r="4" spans="1:5" x14ac:dyDescent="0.3">
      <c r="A4" t="s">
        <v>157</v>
      </c>
    </row>
    <row r="5" spans="1:5" x14ac:dyDescent="0.3">
      <c r="A5" t="s">
        <v>158</v>
      </c>
      <c r="C5" s="22"/>
    </row>
    <row r="6" spans="1:5" x14ac:dyDescent="0.3">
      <c r="C6" s="4" t="s">
        <v>161</v>
      </c>
      <c r="D6" s="4" t="s">
        <v>162</v>
      </c>
      <c r="E6" s="4" t="s">
        <v>163</v>
      </c>
    </row>
    <row r="7" spans="1:5" ht="24" customHeight="1" x14ac:dyDescent="0.3">
      <c r="A7" s="101" t="s">
        <v>147</v>
      </c>
      <c r="B7" s="23" t="s">
        <v>35</v>
      </c>
      <c r="C7" s="124" t="s">
        <v>180</v>
      </c>
      <c r="D7" s="122"/>
      <c r="E7" s="101"/>
    </row>
    <row r="8" spans="1:5" x14ac:dyDescent="0.3">
      <c r="A8" s="101">
        <v>1</v>
      </c>
      <c r="B8" s="27" t="s">
        <v>139</v>
      </c>
      <c r="C8" s="24" t="s">
        <v>171</v>
      </c>
      <c r="D8" s="101" t="s">
        <v>171</v>
      </c>
      <c r="E8" s="101" t="s">
        <v>171</v>
      </c>
    </row>
    <row r="9" spans="1:5" x14ac:dyDescent="0.3">
      <c r="A9" s="101">
        <f>A8+1</f>
        <v>2</v>
      </c>
      <c r="B9" s="25" t="s">
        <v>36</v>
      </c>
      <c r="C9" s="24" t="s">
        <v>171</v>
      </c>
      <c r="D9" s="101" t="s">
        <v>171</v>
      </c>
      <c r="E9" s="101" t="s">
        <v>171</v>
      </c>
    </row>
    <row r="10" spans="1:5" x14ac:dyDescent="0.3">
      <c r="A10" s="101">
        <f t="shared" ref="A10:A24" si="0">A9+1</f>
        <v>3</v>
      </c>
      <c r="B10" s="27" t="s">
        <v>37</v>
      </c>
      <c r="C10" s="24" t="s">
        <v>171</v>
      </c>
      <c r="D10" s="101" t="s">
        <v>171</v>
      </c>
      <c r="E10" s="101" t="s">
        <v>171</v>
      </c>
    </row>
    <row r="11" spans="1:5" x14ac:dyDescent="0.3">
      <c r="A11" s="101">
        <f t="shared" si="0"/>
        <v>4</v>
      </c>
      <c r="B11" s="25" t="s">
        <v>38</v>
      </c>
      <c r="C11" s="24" t="s">
        <v>171</v>
      </c>
      <c r="D11" s="101" t="s">
        <v>171</v>
      </c>
      <c r="E11" s="101" t="s">
        <v>171</v>
      </c>
    </row>
    <row r="12" spans="1:5" ht="28.8" x14ac:dyDescent="0.3">
      <c r="A12" s="101">
        <f t="shared" si="0"/>
        <v>5</v>
      </c>
      <c r="B12" s="25" t="s">
        <v>39</v>
      </c>
      <c r="C12" s="24" t="s">
        <v>172</v>
      </c>
      <c r="D12" s="123" t="s">
        <v>176</v>
      </c>
      <c r="E12" s="101" t="s">
        <v>172</v>
      </c>
    </row>
    <row r="13" spans="1:5" x14ac:dyDescent="0.3">
      <c r="A13" s="101">
        <f t="shared" si="0"/>
        <v>6</v>
      </c>
      <c r="B13" s="25" t="s">
        <v>40</v>
      </c>
      <c r="C13" s="24" t="s">
        <v>171</v>
      </c>
      <c r="D13" s="101" t="s">
        <v>171</v>
      </c>
      <c r="E13" s="101" t="s">
        <v>171</v>
      </c>
    </row>
    <row r="14" spans="1:5" ht="28.8" x14ac:dyDescent="0.3">
      <c r="A14" s="101">
        <f t="shared" si="0"/>
        <v>7</v>
      </c>
      <c r="B14" s="25" t="s">
        <v>41</v>
      </c>
      <c r="C14" s="24" t="s">
        <v>172</v>
      </c>
      <c r="D14" s="101" t="s">
        <v>49</v>
      </c>
      <c r="E14" s="101" t="s">
        <v>172</v>
      </c>
    </row>
    <row r="15" spans="1:5" x14ac:dyDescent="0.3">
      <c r="A15" s="101">
        <f t="shared" si="0"/>
        <v>8</v>
      </c>
      <c r="B15" s="25" t="s">
        <v>42</v>
      </c>
      <c r="C15" s="24" t="s">
        <v>171</v>
      </c>
      <c r="D15" s="101" t="s">
        <v>171</v>
      </c>
      <c r="E15" s="101" t="s">
        <v>171</v>
      </c>
    </row>
    <row r="16" spans="1:5" x14ac:dyDescent="0.3">
      <c r="A16" s="101">
        <f t="shared" si="0"/>
        <v>9</v>
      </c>
      <c r="B16" s="25" t="s">
        <v>43</v>
      </c>
      <c r="C16" s="24" t="s">
        <v>171</v>
      </c>
      <c r="D16" s="101" t="s">
        <v>171</v>
      </c>
      <c r="E16" s="101" t="s">
        <v>171</v>
      </c>
    </row>
    <row r="17" spans="1:5" ht="57.6" x14ac:dyDescent="0.3">
      <c r="A17" s="101">
        <f t="shared" si="0"/>
        <v>10</v>
      </c>
      <c r="B17" s="25" t="s">
        <v>51</v>
      </c>
      <c r="C17" s="24" t="s">
        <v>171</v>
      </c>
      <c r="D17" s="101" t="s">
        <v>171</v>
      </c>
      <c r="E17" s="101" t="s">
        <v>171</v>
      </c>
    </row>
    <row r="18" spans="1:5" ht="28.8" x14ac:dyDescent="0.3">
      <c r="A18" s="101">
        <f t="shared" si="0"/>
        <v>11</v>
      </c>
      <c r="B18" s="25" t="s">
        <v>52</v>
      </c>
      <c r="C18" s="24" t="s">
        <v>171</v>
      </c>
      <c r="D18" s="101" t="s">
        <v>171</v>
      </c>
      <c r="E18" s="101" t="s">
        <v>171</v>
      </c>
    </row>
    <row r="19" spans="1:5" x14ac:dyDescent="0.3">
      <c r="A19" s="101">
        <f t="shared" si="0"/>
        <v>12</v>
      </c>
      <c r="B19" s="25" t="s">
        <v>44</v>
      </c>
      <c r="C19" s="24" t="s">
        <v>175</v>
      </c>
      <c r="D19" s="101" t="s">
        <v>177</v>
      </c>
      <c r="E19" s="101" t="s">
        <v>173</v>
      </c>
    </row>
    <row r="20" spans="1:5" x14ac:dyDescent="0.3">
      <c r="A20" s="101">
        <f t="shared" si="0"/>
        <v>13</v>
      </c>
      <c r="B20" s="25" t="s">
        <v>45</v>
      </c>
      <c r="C20" s="24" t="s">
        <v>171</v>
      </c>
      <c r="D20" s="101" t="s">
        <v>171</v>
      </c>
      <c r="E20" s="101" t="s">
        <v>171</v>
      </c>
    </row>
    <row r="21" spans="1:5" x14ac:dyDescent="0.3">
      <c r="A21" s="101">
        <f t="shared" si="0"/>
        <v>14</v>
      </c>
      <c r="B21" s="25" t="s">
        <v>46</v>
      </c>
      <c r="C21" s="24" t="s">
        <v>171</v>
      </c>
      <c r="D21" s="101" t="s">
        <v>171</v>
      </c>
      <c r="E21" s="101" t="s">
        <v>171</v>
      </c>
    </row>
    <row r="22" spans="1:5" x14ac:dyDescent="0.3">
      <c r="A22" s="101">
        <f t="shared" si="0"/>
        <v>15</v>
      </c>
      <c r="B22" s="25" t="s">
        <v>47</v>
      </c>
      <c r="C22" s="24" t="s">
        <v>49</v>
      </c>
      <c r="D22" s="101" t="s">
        <v>49</v>
      </c>
      <c r="E22" s="101" t="s">
        <v>49</v>
      </c>
    </row>
    <row r="23" spans="1:5" ht="28.8" x14ac:dyDescent="0.3">
      <c r="A23" s="101">
        <f t="shared" si="0"/>
        <v>16</v>
      </c>
      <c r="B23" s="25" t="s">
        <v>48</v>
      </c>
      <c r="C23" s="24" t="s">
        <v>172</v>
      </c>
      <c r="D23" s="101" t="s">
        <v>174</v>
      </c>
      <c r="E23" s="101" t="s">
        <v>172</v>
      </c>
    </row>
    <row r="24" spans="1:5" x14ac:dyDescent="0.3">
      <c r="A24" s="101">
        <f t="shared" si="0"/>
        <v>17</v>
      </c>
      <c r="B24" s="25" t="s">
        <v>50</v>
      </c>
      <c r="C24" s="24" t="s">
        <v>174</v>
      </c>
      <c r="D24" s="101" t="s">
        <v>174</v>
      </c>
      <c r="E24" s="101" t="s">
        <v>172</v>
      </c>
    </row>
    <row r="25" spans="1:5" x14ac:dyDescent="0.3">
      <c r="C25" s="26"/>
    </row>
    <row r="27" spans="1:5" x14ac:dyDescent="0.3">
      <c r="B27" s="93"/>
    </row>
    <row r="28" spans="1:5" x14ac:dyDescent="0.3">
      <c r="B28" t="s">
        <v>178</v>
      </c>
    </row>
    <row r="43" spans="2:2" x14ac:dyDescent="0.3">
      <c r="B43" t="s">
        <v>179</v>
      </c>
    </row>
  </sheetData>
  <pageMargins left="0.25" right="0.25" top="0.75" bottom="0.75" header="0.3" footer="0.3"/>
  <pageSetup scale="9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9"/>
  <sheetViews>
    <sheetView topLeftCell="A3" workbookViewId="0">
      <selection activeCell="C12" sqref="C12"/>
    </sheetView>
  </sheetViews>
  <sheetFormatPr defaultRowHeight="14.4" x14ac:dyDescent="0.3"/>
  <cols>
    <col min="1" max="1" width="33.109375" customWidth="1"/>
    <col min="2" max="4" width="15.6640625" customWidth="1"/>
    <col min="5" max="5" width="13" customWidth="1"/>
    <col min="6" max="6" width="16.109375" customWidth="1"/>
    <col min="7" max="7" width="17.33203125" customWidth="1"/>
  </cols>
  <sheetData>
    <row r="1" spans="1:7" ht="18" x14ac:dyDescent="0.35">
      <c r="A1" s="2" t="s">
        <v>0</v>
      </c>
    </row>
    <row r="2" spans="1:7" ht="15.6" x14ac:dyDescent="0.3">
      <c r="A2" s="94" t="s">
        <v>134</v>
      </c>
      <c r="B2" s="95" t="str">
        <f>'2019'!B2</f>
        <v>Bid No. 14-2019</v>
      </c>
    </row>
    <row r="3" spans="1:7" ht="15.6" x14ac:dyDescent="0.3">
      <c r="A3" s="94" t="s">
        <v>128</v>
      </c>
      <c r="B3" s="95" t="str">
        <f>'2019'!B3</f>
        <v>Sulfuric Acid</v>
      </c>
    </row>
    <row r="4" spans="1:7" ht="15.6" x14ac:dyDescent="0.3">
      <c r="A4" s="94" t="s">
        <v>129</v>
      </c>
      <c r="B4" s="95" t="str">
        <f>'2019'!B4</f>
        <v>FYE 2019/2020</v>
      </c>
    </row>
    <row r="5" spans="1:7" ht="15.6" x14ac:dyDescent="0.3">
      <c r="A5" s="94" t="s">
        <v>131</v>
      </c>
      <c r="B5" s="95" t="str">
        <f>'2019'!B5</f>
        <v>Tuesday, April 2, 2019 at 9:00 PDT</v>
      </c>
    </row>
    <row r="6" spans="1:7" ht="15.6" x14ac:dyDescent="0.3">
      <c r="B6" s="1"/>
      <c r="C6" s="3"/>
      <c r="D6" s="3"/>
    </row>
    <row r="7" spans="1:7" ht="15" thickBot="1" x14ac:dyDescent="0.35">
      <c r="B7" s="129" t="s">
        <v>140</v>
      </c>
      <c r="C7" s="130"/>
      <c r="D7" s="131"/>
      <c r="E7" s="129" t="s">
        <v>141</v>
      </c>
      <c r="F7" s="131"/>
    </row>
    <row r="8" spans="1:7" x14ac:dyDescent="0.3">
      <c r="A8" s="4" t="s">
        <v>1</v>
      </c>
      <c r="B8" s="5" t="s">
        <v>142</v>
      </c>
      <c r="C8" s="102" t="s">
        <v>10</v>
      </c>
      <c r="D8" s="103" t="s">
        <v>11</v>
      </c>
      <c r="E8" s="5" t="s">
        <v>9</v>
      </c>
      <c r="F8" s="7" t="s">
        <v>10</v>
      </c>
    </row>
    <row r="9" spans="1:7" x14ac:dyDescent="0.3">
      <c r="A9" s="96" t="s">
        <v>145</v>
      </c>
      <c r="B9" s="97">
        <v>2.76</v>
      </c>
      <c r="C9" s="104"/>
      <c r="D9" s="105"/>
      <c r="E9" s="100">
        <v>1.33</v>
      </c>
      <c r="F9" s="99">
        <v>1.36</v>
      </c>
    </row>
    <row r="10" spans="1:7" ht="15.6" x14ac:dyDescent="0.3">
      <c r="B10" s="1"/>
      <c r="C10" s="3"/>
      <c r="D10" s="3"/>
    </row>
    <row r="11" spans="1:7" s="90" customFormat="1" ht="13.8" x14ac:dyDescent="0.3">
      <c r="A11" s="88" t="s">
        <v>62</v>
      </c>
      <c r="B11" s="89"/>
      <c r="C11" s="89"/>
      <c r="D11" s="89"/>
    </row>
    <row r="12" spans="1:7" s="90" customFormat="1" ht="13.8" x14ac:dyDescent="0.3">
      <c r="B12" s="89"/>
      <c r="C12" s="89"/>
      <c r="D12" s="89"/>
    </row>
    <row r="13" spans="1:7" s="14" customFormat="1" ht="73.5" customHeight="1" x14ac:dyDescent="0.3">
      <c r="A13" s="125" t="s">
        <v>149</v>
      </c>
      <c r="B13" s="125"/>
      <c r="C13" s="125"/>
      <c r="D13" s="125"/>
      <c r="E13" s="125"/>
      <c r="F13" s="125"/>
      <c r="G13" s="125"/>
    </row>
    <row r="14" spans="1:7" s="14" customFormat="1" ht="13.8" x14ac:dyDescent="0.3"/>
    <row r="16" spans="1:7" ht="28.5" customHeight="1" thickBot="1" x14ac:dyDescent="0.35">
      <c r="A16" s="40" t="s">
        <v>63</v>
      </c>
      <c r="B16" s="129" t="s">
        <v>140</v>
      </c>
      <c r="C16" s="130"/>
      <c r="D16" s="131"/>
      <c r="E16" s="129" t="s">
        <v>141</v>
      </c>
      <c r="F16" s="131"/>
    </row>
    <row r="17" spans="1:7" ht="15" thickBot="1" x14ac:dyDescent="0.35">
      <c r="A17" s="41" t="s">
        <v>64</v>
      </c>
      <c r="B17" s="5" t="s">
        <v>142</v>
      </c>
      <c r="C17" s="102" t="s">
        <v>10</v>
      </c>
      <c r="D17" s="103" t="s">
        <v>11</v>
      </c>
      <c r="E17" s="5" t="s">
        <v>9</v>
      </c>
      <c r="F17" s="7" t="s">
        <v>10</v>
      </c>
    </row>
    <row r="18" spans="1:7" x14ac:dyDescent="0.3">
      <c r="A18" s="42" t="s">
        <v>117</v>
      </c>
      <c r="B18" s="44">
        <v>4500</v>
      </c>
      <c r="C18" s="102"/>
      <c r="D18" s="103"/>
      <c r="E18" s="44">
        <v>240000</v>
      </c>
      <c r="F18" s="46">
        <v>8000</v>
      </c>
    </row>
    <row r="19" spans="1:7" x14ac:dyDescent="0.3">
      <c r="A19" s="96" t="s">
        <v>145</v>
      </c>
      <c r="B19" s="58">
        <f>B18*B9</f>
        <v>12419.999999999998</v>
      </c>
      <c r="C19" s="104"/>
      <c r="D19" s="105"/>
      <c r="E19" s="106">
        <f t="shared" ref="E19:F19" si="0">E18*E9</f>
        <v>319200</v>
      </c>
      <c r="F19" s="66">
        <f t="shared" si="0"/>
        <v>10880</v>
      </c>
    </row>
    <row r="20" spans="1:7" x14ac:dyDescent="0.3">
      <c r="B20" s="67"/>
      <c r="C20" s="67"/>
      <c r="D20" s="67"/>
    </row>
    <row r="22" spans="1:7" x14ac:dyDescent="0.3">
      <c r="A22" s="41" t="s">
        <v>120</v>
      </c>
    </row>
    <row r="23" spans="1:7" ht="32.25" customHeight="1" thickBot="1" x14ac:dyDescent="0.35">
      <c r="A23" s="76" t="s">
        <v>135</v>
      </c>
      <c r="B23" s="129" t="s">
        <v>140</v>
      </c>
      <c r="C23" s="130"/>
      <c r="D23" s="131"/>
      <c r="E23" s="126" t="s">
        <v>141</v>
      </c>
      <c r="F23" s="127"/>
      <c r="G23" s="128"/>
    </row>
    <row r="24" spans="1:7" x14ac:dyDescent="0.3">
      <c r="A24" s="75"/>
      <c r="B24" s="5" t="s">
        <v>142</v>
      </c>
      <c r="C24" s="6" t="s">
        <v>10</v>
      </c>
      <c r="D24" s="7" t="s">
        <v>11</v>
      </c>
      <c r="E24" s="107" t="s">
        <v>9</v>
      </c>
      <c r="F24" s="108" t="s">
        <v>10</v>
      </c>
      <c r="G24" s="108" t="s">
        <v>11</v>
      </c>
    </row>
    <row r="25" spans="1:7" x14ac:dyDescent="0.3">
      <c r="A25" s="77" t="s">
        <v>136</v>
      </c>
      <c r="B25" s="81" t="s">
        <v>148</v>
      </c>
      <c r="C25" s="43" t="s">
        <v>148</v>
      </c>
      <c r="D25" s="82" t="s">
        <v>148</v>
      </c>
      <c r="E25" s="81">
        <v>1.06</v>
      </c>
      <c r="F25" s="43">
        <v>1.07</v>
      </c>
      <c r="G25" s="82">
        <v>1.07</v>
      </c>
    </row>
    <row r="26" spans="1:7" x14ac:dyDescent="0.3">
      <c r="A26" s="79" t="s">
        <v>137</v>
      </c>
      <c r="B26" s="78" t="e">
        <f>B9-B25</f>
        <v>#VALUE!</v>
      </c>
      <c r="C26" s="17" t="e">
        <f t="shared" ref="C26:D26" si="1">C9-C25</f>
        <v>#VALUE!</v>
      </c>
      <c r="D26" s="18" t="e">
        <f t="shared" si="1"/>
        <v>#VALUE!</v>
      </c>
      <c r="E26" s="78">
        <f>E9-E25</f>
        <v>0.27</v>
      </c>
      <c r="F26" s="17">
        <f t="shared" ref="F26" si="2">F9-F25</f>
        <v>0.29000000000000004</v>
      </c>
      <c r="G26" s="18" t="s">
        <v>148</v>
      </c>
    </row>
    <row r="27" spans="1:7" x14ac:dyDescent="0.3">
      <c r="A27" s="80" t="s">
        <v>138</v>
      </c>
      <c r="B27" s="83" t="e">
        <f t="shared" ref="B27:D27" si="3">B26/B25</f>
        <v>#VALUE!</v>
      </c>
      <c r="C27" s="84" t="e">
        <f t="shared" si="3"/>
        <v>#VALUE!</v>
      </c>
      <c r="D27" s="85" t="e">
        <f t="shared" si="3"/>
        <v>#VALUE!</v>
      </c>
      <c r="E27" s="83">
        <f>E26/E25</f>
        <v>0.25471698113207547</v>
      </c>
      <c r="F27" s="84">
        <f t="shared" ref="F27:G27" si="4">F26/F25</f>
        <v>0.2710280373831776</v>
      </c>
      <c r="G27" s="85" t="e">
        <f t="shared" si="4"/>
        <v>#VALUE!</v>
      </c>
    </row>
    <row r="28" spans="1:7" x14ac:dyDescent="0.3">
      <c r="F28" t="s">
        <v>150</v>
      </c>
    </row>
    <row r="29" spans="1:7" x14ac:dyDescent="0.3">
      <c r="A29" s="86"/>
    </row>
  </sheetData>
  <mergeCells count="7">
    <mergeCell ref="B7:D7"/>
    <mergeCell ref="E7:F7"/>
    <mergeCell ref="A13:G13"/>
    <mergeCell ref="B16:D16"/>
    <mergeCell ref="B23:D23"/>
    <mergeCell ref="E16:F16"/>
    <mergeCell ref="E23:G23"/>
  </mergeCells>
  <conditionalFormatting sqref="B9">
    <cfRule type="cellIs" dxfId="17" priority="6" operator="equal">
      <formula>$B$10</formula>
    </cfRule>
  </conditionalFormatting>
  <conditionalFormatting sqref="B18">
    <cfRule type="cellIs" dxfId="16" priority="23" operator="equal">
      <formula>#REF!</formula>
    </cfRule>
  </conditionalFormatting>
  <conditionalFormatting sqref="B19 E19:F19">
    <cfRule type="cellIs" dxfId="15" priority="26" operator="equal">
      <formula>#REF!</formula>
    </cfRule>
  </conditionalFormatting>
  <conditionalFormatting sqref="B25:E27">
    <cfRule type="cellIs" dxfId="14" priority="3" operator="equal">
      <formula>#REF!</formula>
    </cfRule>
  </conditionalFormatting>
  <conditionalFormatting sqref="E9">
    <cfRule type="cellIs" dxfId="13" priority="4" operator="equal">
      <formula>$E$10</formula>
    </cfRule>
  </conditionalFormatting>
  <conditionalFormatting sqref="E18:F18">
    <cfRule type="cellIs" dxfId="12" priority="12" operator="equal">
      <formula>#REF!</formula>
    </cfRule>
  </conditionalFormatting>
  <conditionalFormatting sqref="F9">
    <cfRule type="cellIs" dxfId="11" priority="5" operator="equal">
      <formula>$F$10</formula>
    </cfRule>
  </conditionalFormatting>
  <conditionalFormatting sqref="F25:F27">
    <cfRule type="cellIs" dxfId="10" priority="1" operator="equal">
      <formula>#REF!</formula>
    </cfRule>
  </conditionalFormatting>
  <conditionalFormatting sqref="G25:G27">
    <cfRule type="cellIs" dxfId="9" priority="2" operator="equal">
      <formula>#REF!</formula>
    </cfRule>
  </conditionalFormatting>
  <pageMargins left="0.7" right="0.7" top="0.75" bottom="0.75" header="0.3" footer="0.3"/>
  <pageSetup scale="79" orientation="landscape"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r:uid="{00000000-0002-0000-0100-000000000000}">
          <x14:formula1>
            <xm:f>Sheet1!$A$1:$A$23</xm:f>
          </x14:formula1>
          <xm:sqref>A9 A19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7"/>
  <sheetViews>
    <sheetView zoomScaleNormal="100" workbookViewId="0">
      <selection activeCell="A9" sqref="A9:F9"/>
    </sheetView>
  </sheetViews>
  <sheetFormatPr defaultRowHeight="14.4" x14ac:dyDescent="0.3"/>
  <cols>
    <col min="1" max="1" width="33.109375" customWidth="1"/>
    <col min="2" max="2" width="21.5546875" customWidth="1"/>
    <col min="3" max="4" width="15.6640625" hidden="1" customWidth="1"/>
    <col min="5" max="6" width="15.6640625" customWidth="1"/>
  </cols>
  <sheetData>
    <row r="1" spans="1:7" ht="18" x14ac:dyDescent="0.35">
      <c r="A1" s="2" t="s">
        <v>0</v>
      </c>
    </row>
    <row r="2" spans="1:7" ht="15.6" x14ac:dyDescent="0.3">
      <c r="A2" s="94" t="s">
        <v>127</v>
      </c>
      <c r="B2" s="95" t="s">
        <v>146</v>
      </c>
    </row>
    <row r="3" spans="1:7" ht="15.6" x14ac:dyDescent="0.3">
      <c r="A3" s="94" t="s">
        <v>128</v>
      </c>
      <c r="B3" s="95" t="s">
        <v>133</v>
      </c>
    </row>
    <row r="4" spans="1:7" ht="15.6" x14ac:dyDescent="0.3">
      <c r="A4" s="94" t="s">
        <v>129</v>
      </c>
      <c r="B4" s="95" t="s">
        <v>130</v>
      </c>
    </row>
    <row r="5" spans="1:7" ht="15.6" x14ac:dyDescent="0.3">
      <c r="A5" s="94" t="s">
        <v>131</v>
      </c>
      <c r="B5" s="95" t="s">
        <v>132</v>
      </c>
    </row>
    <row r="6" spans="1:7" ht="15.6" x14ac:dyDescent="0.3">
      <c r="B6" s="1"/>
      <c r="C6" s="3"/>
      <c r="D6" s="3"/>
    </row>
    <row r="7" spans="1:7" ht="30" customHeight="1" thickBot="1" x14ac:dyDescent="0.35">
      <c r="B7" s="129" t="s">
        <v>140</v>
      </c>
      <c r="C7" s="130"/>
      <c r="D7" s="131"/>
      <c r="E7" s="129" t="s">
        <v>141</v>
      </c>
      <c r="F7" s="131"/>
    </row>
    <row r="8" spans="1:7" x14ac:dyDescent="0.3">
      <c r="A8" s="4" t="s">
        <v>1</v>
      </c>
      <c r="B8" s="5" t="s">
        <v>142</v>
      </c>
      <c r="C8" s="6"/>
      <c r="D8" s="7"/>
      <c r="E8" s="5" t="s">
        <v>9</v>
      </c>
      <c r="F8" s="7" t="s">
        <v>10</v>
      </c>
    </row>
    <row r="9" spans="1:7" ht="29.25" customHeight="1" x14ac:dyDescent="0.3">
      <c r="A9" s="109" t="s">
        <v>152</v>
      </c>
      <c r="B9" s="110" t="s">
        <v>153</v>
      </c>
      <c r="C9" s="111"/>
      <c r="D9" s="112"/>
      <c r="E9" s="113" t="s">
        <v>153</v>
      </c>
      <c r="F9" s="112" t="s">
        <v>153</v>
      </c>
    </row>
    <row r="10" spans="1:7" ht="30" customHeight="1" x14ac:dyDescent="0.3">
      <c r="A10" s="96" t="s">
        <v>145</v>
      </c>
      <c r="B10" s="97">
        <v>2.76</v>
      </c>
      <c r="C10" s="98"/>
      <c r="D10" s="99"/>
      <c r="E10" s="100">
        <v>1.33</v>
      </c>
      <c r="F10" s="99">
        <v>1.36</v>
      </c>
      <c r="G10" t="s">
        <v>143</v>
      </c>
    </row>
    <row r="11" spans="1:7" ht="28.5" hidden="1" customHeight="1" x14ac:dyDescent="0.3">
      <c r="A11" s="16" t="s">
        <v>34</v>
      </c>
      <c r="B11" s="21">
        <f t="shared" ref="B11:F11" si="0">MIN(B10:B10)</f>
        <v>2.76</v>
      </c>
      <c r="C11" s="21">
        <f t="shared" si="0"/>
        <v>0</v>
      </c>
      <c r="D11" s="21">
        <f t="shared" si="0"/>
        <v>0</v>
      </c>
      <c r="E11" s="21">
        <f t="shared" si="0"/>
        <v>1.33</v>
      </c>
      <c r="F11" s="21">
        <f t="shared" si="0"/>
        <v>1.36</v>
      </c>
    </row>
    <row r="12" spans="1:7" x14ac:dyDescent="0.3">
      <c r="B12" s="11"/>
      <c r="C12" s="11"/>
      <c r="D12" s="11"/>
    </row>
    <row r="13" spans="1:7" s="14" customFormat="1" ht="13.8" x14ac:dyDescent="0.3">
      <c r="A13" s="12" t="s">
        <v>3</v>
      </c>
      <c r="B13" s="13"/>
      <c r="C13" s="13"/>
      <c r="D13" s="13"/>
    </row>
    <row r="14" spans="1:7" s="14" customFormat="1" ht="13.8" x14ac:dyDescent="0.3">
      <c r="A14" s="14" t="s">
        <v>2</v>
      </c>
      <c r="B14" s="13"/>
      <c r="C14" s="13"/>
      <c r="D14" s="13"/>
    </row>
    <row r="15" spans="1:7" s="14" customFormat="1" ht="13.8" x14ac:dyDescent="0.3">
      <c r="A15" s="14" t="s">
        <v>31</v>
      </c>
      <c r="B15" s="15"/>
      <c r="C15" s="15"/>
      <c r="D15" s="15"/>
    </row>
    <row r="16" spans="1:7" s="14" customFormat="1" ht="13.8" x14ac:dyDescent="0.3"/>
    <row r="17" spans="1:7" ht="94.5" customHeight="1" x14ac:dyDescent="0.3">
      <c r="A17" s="125" t="s">
        <v>144</v>
      </c>
      <c r="B17" s="125"/>
      <c r="C17" s="125"/>
      <c r="D17" s="125"/>
      <c r="E17" s="125"/>
      <c r="F17" s="125"/>
      <c r="G17" s="125"/>
    </row>
  </sheetData>
  <mergeCells count="3">
    <mergeCell ref="B7:D7"/>
    <mergeCell ref="E7:F7"/>
    <mergeCell ref="A17:G17"/>
  </mergeCells>
  <conditionalFormatting sqref="B10">
    <cfRule type="cellIs" dxfId="8" priority="4" operator="equal">
      <formula>$B$11</formula>
    </cfRule>
  </conditionalFormatting>
  <conditionalFormatting sqref="C10">
    <cfRule type="cellIs" dxfId="7" priority="6" operator="equal">
      <formula>$C$11</formula>
    </cfRule>
  </conditionalFormatting>
  <conditionalFormatting sqref="D10">
    <cfRule type="cellIs" dxfId="6" priority="5" operator="equal">
      <formula>$D$11</formula>
    </cfRule>
  </conditionalFormatting>
  <conditionalFormatting sqref="E10">
    <cfRule type="cellIs" dxfId="5" priority="1" operator="equal">
      <formula>$E$11</formula>
    </cfRule>
  </conditionalFormatting>
  <conditionalFormatting sqref="F10">
    <cfRule type="cellIs" dxfId="4" priority="3" operator="equal">
      <formula>$F$11</formula>
    </cfRule>
  </conditionalFormatting>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r:uid="{00000000-0002-0000-0000-000000000000}">
          <x14:formula1>
            <xm:f>Sheet1!$A$1:$A$23</xm:f>
          </x14:formula1>
          <xm:sqref>A10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5"/>
  <sheetViews>
    <sheetView topLeftCell="A25" workbookViewId="0">
      <selection activeCell="B18" sqref="B18:D18"/>
    </sheetView>
  </sheetViews>
  <sheetFormatPr defaultRowHeight="14.4" x14ac:dyDescent="0.3"/>
  <cols>
    <col min="1" max="1" width="33.109375" customWidth="1"/>
    <col min="2" max="4" width="15.6640625" customWidth="1"/>
  </cols>
  <sheetData>
    <row r="1" spans="1:5" ht="18" x14ac:dyDescent="0.35">
      <c r="A1" s="2" t="s">
        <v>0</v>
      </c>
    </row>
    <row r="2" spans="1:5" ht="15.6" x14ac:dyDescent="0.3">
      <c r="A2" s="1" t="s">
        <v>126</v>
      </c>
    </row>
    <row r="3" spans="1:5" ht="15.6" x14ac:dyDescent="0.3">
      <c r="A3" s="1" t="s">
        <v>32</v>
      </c>
    </row>
    <row r="4" spans="1:5" ht="15.6" x14ac:dyDescent="0.3">
      <c r="A4" s="1" t="s">
        <v>8</v>
      </c>
      <c r="B4" s="1"/>
    </row>
    <row r="5" spans="1:5" ht="15.6" x14ac:dyDescent="0.3">
      <c r="B5" s="1"/>
      <c r="C5" s="3"/>
      <c r="D5" s="3"/>
    </row>
    <row r="6" spans="1:5" ht="30" customHeight="1" thickBot="1" x14ac:dyDescent="0.35">
      <c r="B6" s="129" t="s">
        <v>33</v>
      </c>
      <c r="C6" s="130"/>
      <c r="D6" s="131"/>
    </row>
    <row r="7" spans="1:5" x14ac:dyDescent="0.3">
      <c r="A7" s="4" t="s">
        <v>1</v>
      </c>
      <c r="B7" s="5" t="s">
        <v>9</v>
      </c>
      <c r="C7" s="6" t="s">
        <v>10</v>
      </c>
      <c r="D7" s="7" t="s">
        <v>11</v>
      </c>
    </row>
    <row r="8" spans="1:5" ht="30" customHeight="1" x14ac:dyDescent="0.3">
      <c r="A8" s="87" t="s">
        <v>22</v>
      </c>
      <c r="B8" s="91">
        <v>1.06</v>
      </c>
      <c r="C8" s="91">
        <v>1.07</v>
      </c>
      <c r="D8" s="92">
        <v>1.07</v>
      </c>
      <c r="E8" s="72"/>
    </row>
    <row r="9" spans="1:5" ht="30" customHeight="1" x14ac:dyDescent="0.3">
      <c r="A9" s="8" t="s">
        <v>13</v>
      </c>
      <c r="B9" s="17">
        <v>1.2549999999999999</v>
      </c>
      <c r="C9" s="17">
        <v>1.2549999999999999</v>
      </c>
      <c r="D9" s="18">
        <v>1.2549999999999999</v>
      </c>
      <c r="E9" s="72"/>
    </row>
    <row r="10" spans="1:5" ht="30" customHeight="1" x14ac:dyDescent="0.3">
      <c r="A10" s="10" t="s">
        <v>7</v>
      </c>
      <c r="B10" s="19">
        <v>1.52</v>
      </c>
      <c r="C10" s="19">
        <v>1.52</v>
      </c>
      <c r="D10" s="20">
        <v>1.52</v>
      </c>
      <c r="E10" s="72"/>
    </row>
    <row r="11" spans="1:5" x14ac:dyDescent="0.3">
      <c r="B11" s="11"/>
      <c r="C11" s="11"/>
      <c r="D11" s="11"/>
    </row>
    <row r="12" spans="1:5" s="90" customFormat="1" ht="13.8" x14ac:dyDescent="0.3">
      <c r="A12" s="88" t="s">
        <v>62</v>
      </c>
      <c r="B12" s="89"/>
      <c r="C12" s="89"/>
      <c r="D12" s="89"/>
    </row>
    <row r="13" spans="1:5" s="90" customFormat="1" ht="13.8" x14ac:dyDescent="0.3">
      <c r="B13" s="89"/>
      <c r="C13" s="89"/>
      <c r="D13" s="89"/>
    </row>
    <row r="14" spans="1:5" s="14" customFormat="1" ht="13.8" x14ac:dyDescent="0.3">
      <c r="A14" s="90"/>
      <c r="B14" s="15"/>
      <c r="C14" s="15"/>
      <c r="D14" s="15"/>
    </row>
    <row r="15" spans="1:5" s="14" customFormat="1" ht="13.8" x14ac:dyDescent="0.3"/>
    <row r="17" spans="1:8" ht="28.5" customHeight="1" thickBot="1" x14ac:dyDescent="0.35">
      <c r="A17" s="40" t="s">
        <v>63</v>
      </c>
      <c r="B17" s="129" t="s">
        <v>151</v>
      </c>
      <c r="C17" s="130"/>
      <c r="D17" s="131"/>
    </row>
    <row r="18" spans="1:8" x14ac:dyDescent="0.3">
      <c r="A18" s="41" t="s">
        <v>64</v>
      </c>
      <c r="B18" s="5" t="s">
        <v>9</v>
      </c>
      <c r="C18" s="6" t="s">
        <v>10</v>
      </c>
      <c r="D18" s="7" t="s">
        <v>11</v>
      </c>
    </row>
    <row r="19" spans="1:8" s="64" customFormat="1" x14ac:dyDescent="0.3">
      <c r="A19" s="60" t="s">
        <v>116</v>
      </c>
      <c r="B19" s="61">
        <v>1800</v>
      </c>
      <c r="C19" s="62">
        <v>115</v>
      </c>
      <c r="D19" s="63">
        <v>475</v>
      </c>
    </row>
    <row r="20" spans="1:8" x14ac:dyDescent="0.3">
      <c r="A20" s="42" t="s">
        <v>117</v>
      </c>
      <c r="B20" s="44">
        <v>235248</v>
      </c>
      <c r="C20" s="45">
        <v>15030</v>
      </c>
      <c r="D20" s="46">
        <v>62079</v>
      </c>
      <c r="E20" s="73">
        <f>SUM(B20:D20)</f>
        <v>312357</v>
      </c>
      <c r="F20" s="72" t="s">
        <v>118</v>
      </c>
    </row>
    <row r="21" spans="1:8" x14ac:dyDescent="0.3">
      <c r="A21" s="68" t="s">
        <v>22</v>
      </c>
      <c r="B21" s="69">
        <f>B20*B8</f>
        <v>249362.88</v>
      </c>
      <c r="C21" s="70">
        <f>C20*C8</f>
        <v>16082.1</v>
      </c>
      <c r="D21" s="71">
        <f>D20*D8</f>
        <v>66424.53</v>
      </c>
      <c r="E21" s="74">
        <f>SUM(B21:D21)/$E$20</f>
        <v>1.0624686176394318</v>
      </c>
    </row>
    <row r="22" spans="1:8" x14ac:dyDescent="0.3">
      <c r="A22" s="8" t="s">
        <v>13</v>
      </c>
      <c r="B22" s="59">
        <f>B20*B9</f>
        <v>295236.24</v>
      </c>
      <c r="C22" s="59">
        <f>C20*C9</f>
        <v>18862.649999999998</v>
      </c>
      <c r="D22" s="65">
        <f>D20*D9</f>
        <v>77909.14499999999</v>
      </c>
      <c r="E22" s="67">
        <f t="shared" ref="E22:E23" si="0">SUM(B22:D22)/$E$20</f>
        <v>1.2550000000000001</v>
      </c>
    </row>
    <row r="23" spans="1:8" x14ac:dyDescent="0.3">
      <c r="A23" s="10" t="s">
        <v>7</v>
      </c>
      <c r="B23" s="58">
        <f>B20*B10</f>
        <v>357576.96000000002</v>
      </c>
      <c r="C23" s="58">
        <f>C20*C10</f>
        <v>22845.599999999999</v>
      </c>
      <c r="D23" s="66">
        <f>D20*D10</f>
        <v>94360.08</v>
      </c>
      <c r="E23" s="67">
        <f t="shared" si="0"/>
        <v>1.52</v>
      </c>
    </row>
    <row r="24" spans="1:8" x14ac:dyDescent="0.3">
      <c r="B24" s="67"/>
      <c r="C24" s="67"/>
      <c r="D24" s="67"/>
    </row>
    <row r="26" spans="1:8" ht="80.25" customHeight="1" x14ac:dyDescent="0.3">
      <c r="A26" s="125" t="s">
        <v>119</v>
      </c>
      <c r="B26" s="125"/>
      <c r="C26" s="125"/>
      <c r="D26" s="125"/>
      <c r="E26" s="125"/>
      <c r="F26" s="125"/>
      <c r="G26" s="125"/>
      <c r="H26" s="125"/>
    </row>
    <row r="28" spans="1:8" x14ac:dyDescent="0.3">
      <c r="A28" s="41" t="s">
        <v>120</v>
      </c>
    </row>
    <row r="29" spans="1:8" ht="15" thickBot="1" x14ac:dyDescent="0.35">
      <c r="A29" s="76" t="s">
        <v>121</v>
      </c>
      <c r="B29" s="129" t="s">
        <v>33</v>
      </c>
      <c r="C29" s="130"/>
      <c r="D29" s="131"/>
    </row>
    <row r="30" spans="1:8" x14ac:dyDescent="0.3">
      <c r="A30" s="75"/>
      <c r="B30" s="5" t="s">
        <v>9</v>
      </c>
      <c r="C30" s="6" t="s">
        <v>10</v>
      </c>
      <c r="D30" s="7" t="s">
        <v>11</v>
      </c>
    </row>
    <row r="31" spans="1:8" x14ac:dyDescent="0.3">
      <c r="A31" s="77" t="s">
        <v>122</v>
      </c>
      <c r="B31" s="81">
        <v>0.875</v>
      </c>
      <c r="C31" s="43" t="s">
        <v>49</v>
      </c>
      <c r="D31" s="82">
        <v>0.875</v>
      </c>
    </row>
    <row r="32" spans="1:8" x14ac:dyDescent="0.3">
      <c r="A32" s="79" t="s">
        <v>123</v>
      </c>
      <c r="B32" s="78">
        <f>B8-B31</f>
        <v>0.18500000000000005</v>
      </c>
      <c r="C32" s="17" t="s">
        <v>49</v>
      </c>
      <c r="D32" s="18">
        <f>D8-D31</f>
        <v>0.19500000000000006</v>
      </c>
    </row>
    <row r="33" spans="1:4" x14ac:dyDescent="0.3">
      <c r="A33" s="80" t="s">
        <v>124</v>
      </c>
      <c r="B33" s="83">
        <f>B32/B31</f>
        <v>0.21142857142857149</v>
      </c>
      <c r="C33" s="84" t="s">
        <v>49</v>
      </c>
      <c r="D33" s="85">
        <f t="shared" ref="D33" si="1">D32/D31</f>
        <v>0.22285714285714292</v>
      </c>
    </row>
    <row r="35" spans="1:4" x14ac:dyDescent="0.3">
      <c r="A35" s="86" t="s">
        <v>125</v>
      </c>
    </row>
  </sheetData>
  <mergeCells count="4">
    <mergeCell ref="B6:D6"/>
    <mergeCell ref="B17:D17"/>
    <mergeCell ref="A26:H26"/>
    <mergeCell ref="B29:D29"/>
  </mergeCells>
  <conditionalFormatting sqref="B8:B10">
    <cfRule type="cellIs" dxfId="3" priority="12" operator="equal">
      <formula>#REF!</formula>
    </cfRule>
  </conditionalFormatting>
  <conditionalFormatting sqref="B19:D23">
    <cfRule type="cellIs" dxfId="2" priority="4" operator="equal">
      <formula>#REF!</formula>
    </cfRule>
  </conditionalFormatting>
  <conditionalFormatting sqref="B31:D33">
    <cfRule type="cellIs" dxfId="1" priority="1" operator="equal">
      <formula>#REF!</formula>
    </cfRule>
  </conditionalFormatting>
  <conditionalFormatting sqref="C8:D10">
    <cfRule type="cellIs" dxfId="0" priority="10" operator="equal">
      <formula>#REF!</formula>
    </cfRule>
  </conditionalFormatting>
  <pageMargins left="0.7" right="0.7" top="0.75" bottom="0.75" header="0.3" footer="0.3"/>
  <pageSetup scale="7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Sheet1!$A$1:$A$23</xm:f>
          </x14:formula1>
          <xm:sqref>A8:A10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14"/>
  <sheetViews>
    <sheetView workbookViewId="0">
      <selection activeCell="A21" sqref="A21"/>
    </sheetView>
  </sheetViews>
  <sheetFormatPr defaultRowHeight="14.4" x14ac:dyDescent="0.3"/>
  <cols>
    <col min="1" max="1" width="33.109375" customWidth="1"/>
    <col min="2" max="4" width="15.6640625" customWidth="1"/>
  </cols>
  <sheetData>
    <row r="1" spans="1:4" s="29" customFormat="1" ht="13.8" x14ac:dyDescent="0.3">
      <c r="A1" s="28" t="s">
        <v>0</v>
      </c>
    </row>
    <row r="2" spans="1:4" s="29" customFormat="1" ht="13.8" x14ac:dyDescent="0.3">
      <c r="A2" s="29" t="s">
        <v>53</v>
      </c>
    </row>
    <row r="3" spans="1:4" s="29" customFormat="1" ht="13.8" x14ac:dyDescent="0.3">
      <c r="A3" s="29" t="s">
        <v>54</v>
      </c>
    </row>
    <row r="4" spans="1:4" s="29" customFormat="1" thickBot="1" x14ac:dyDescent="0.35">
      <c r="A4" s="29" t="s">
        <v>55</v>
      </c>
    </row>
    <row r="5" spans="1:4" s="29" customFormat="1" ht="52.2" customHeight="1" thickBot="1" x14ac:dyDescent="0.35">
      <c r="A5" s="30" t="s">
        <v>1</v>
      </c>
      <c r="B5" s="31" t="s">
        <v>56</v>
      </c>
      <c r="C5" s="31" t="s">
        <v>57</v>
      </c>
      <c r="D5" s="31" t="s">
        <v>58</v>
      </c>
    </row>
    <row r="6" spans="1:4" s="29" customFormat="1" ht="30" customHeight="1" x14ac:dyDescent="0.3">
      <c r="A6" s="32" t="s">
        <v>7</v>
      </c>
      <c r="B6" s="33">
        <v>0.875</v>
      </c>
      <c r="C6" s="33">
        <v>0.875</v>
      </c>
      <c r="D6" s="33">
        <v>0.875</v>
      </c>
    </row>
    <row r="7" spans="1:4" s="29" customFormat="1" ht="30" customHeight="1" x14ac:dyDescent="0.3">
      <c r="A7" s="34" t="s">
        <v>59</v>
      </c>
      <c r="B7" s="35">
        <v>0.98899999999999999</v>
      </c>
      <c r="C7" s="35">
        <v>0.98499999999999999</v>
      </c>
      <c r="D7" s="36">
        <v>2.36</v>
      </c>
    </row>
    <row r="8" spans="1:4" s="29" customFormat="1" ht="30" customHeight="1" x14ac:dyDescent="0.3">
      <c r="A8" s="37" t="s">
        <v>6</v>
      </c>
      <c r="B8" s="35">
        <v>0.92500000000000004</v>
      </c>
      <c r="C8" s="35">
        <v>0.95499999999999996</v>
      </c>
      <c r="D8" s="36">
        <v>3.98</v>
      </c>
    </row>
    <row r="9" spans="1:4" s="29" customFormat="1" ht="30" customHeight="1" x14ac:dyDescent="0.3">
      <c r="A9" s="37" t="s">
        <v>13</v>
      </c>
      <c r="B9" s="35">
        <v>0.92400000000000004</v>
      </c>
      <c r="C9" s="35">
        <v>0.89700000000000002</v>
      </c>
      <c r="D9" s="36">
        <v>3.6</v>
      </c>
    </row>
    <row r="10" spans="1:4" s="29" customFormat="1" ht="30" customHeight="1" x14ac:dyDescent="0.3">
      <c r="A10" s="37" t="s">
        <v>60</v>
      </c>
      <c r="B10" s="35">
        <v>0.91800000000000004</v>
      </c>
      <c r="C10" s="35">
        <v>0.95599999999999996</v>
      </c>
      <c r="D10" s="36">
        <v>4.25</v>
      </c>
    </row>
    <row r="11" spans="1:4" s="29" customFormat="1" ht="13.8" x14ac:dyDescent="0.3">
      <c r="B11" s="38"/>
      <c r="C11" s="38"/>
      <c r="D11" s="38"/>
    </row>
    <row r="12" spans="1:4" s="29" customFormat="1" ht="13.8" x14ac:dyDescent="0.3"/>
    <row r="13" spans="1:4" s="29" customFormat="1" ht="13.8" x14ac:dyDescent="0.3"/>
    <row r="14" spans="1:4" s="29" customFormat="1" ht="13.8" x14ac:dyDescent="0.3">
      <c r="A14" s="39" t="s">
        <v>61</v>
      </c>
    </row>
  </sheetData>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3"/>
  <sheetViews>
    <sheetView topLeftCell="A4" workbookViewId="0">
      <selection activeCell="E18" sqref="E18"/>
    </sheetView>
  </sheetViews>
  <sheetFormatPr defaultRowHeight="14.4" x14ac:dyDescent="0.3"/>
  <cols>
    <col min="1" max="1" width="33.5546875" bestFit="1" customWidth="1"/>
  </cols>
  <sheetData>
    <row r="1" spans="1:1" x14ac:dyDescent="0.3">
      <c r="A1" s="8" t="s">
        <v>12</v>
      </c>
    </row>
    <row r="2" spans="1:1" x14ac:dyDescent="0.3">
      <c r="A2" s="9" t="s">
        <v>13</v>
      </c>
    </row>
    <row r="3" spans="1:1" x14ac:dyDescent="0.3">
      <c r="A3" s="9" t="s">
        <v>14</v>
      </c>
    </row>
    <row r="4" spans="1:1" x14ac:dyDescent="0.3">
      <c r="A4" s="9" t="s">
        <v>4</v>
      </c>
    </row>
    <row r="5" spans="1:1" x14ac:dyDescent="0.3">
      <c r="A5" s="9" t="s">
        <v>15</v>
      </c>
    </row>
    <row r="6" spans="1:1" x14ac:dyDescent="0.3">
      <c r="A6" s="9" t="s">
        <v>16</v>
      </c>
    </row>
    <row r="7" spans="1:1" x14ac:dyDescent="0.3">
      <c r="A7" s="9" t="s">
        <v>17</v>
      </c>
    </row>
    <row r="8" spans="1:1" x14ac:dyDescent="0.3">
      <c r="A8" s="9" t="s">
        <v>18</v>
      </c>
    </row>
    <row r="9" spans="1:1" x14ac:dyDescent="0.3">
      <c r="A9" s="9" t="s">
        <v>19</v>
      </c>
    </row>
    <row r="10" spans="1:1" x14ac:dyDescent="0.3">
      <c r="A10" s="9" t="s">
        <v>20</v>
      </c>
    </row>
    <row r="11" spans="1:1" x14ac:dyDescent="0.3">
      <c r="A11" s="9" t="s">
        <v>21</v>
      </c>
    </row>
    <row r="12" spans="1:1" x14ac:dyDescent="0.3">
      <c r="A12" s="9" t="s">
        <v>22</v>
      </c>
    </row>
    <row r="13" spans="1:1" x14ac:dyDescent="0.3">
      <c r="A13" s="9" t="s">
        <v>23</v>
      </c>
    </row>
    <row r="14" spans="1:1" x14ac:dyDescent="0.3">
      <c r="A14" s="9" t="s">
        <v>24</v>
      </c>
    </row>
    <row r="15" spans="1:1" x14ac:dyDescent="0.3">
      <c r="A15" s="9" t="s">
        <v>25</v>
      </c>
    </row>
    <row r="16" spans="1:1" x14ac:dyDescent="0.3">
      <c r="A16" s="9" t="s">
        <v>26</v>
      </c>
    </row>
    <row r="17" spans="1:1" x14ac:dyDescent="0.3">
      <c r="A17" s="9" t="s">
        <v>27</v>
      </c>
    </row>
    <row r="18" spans="1:1" x14ac:dyDescent="0.3">
      <c r="A18" s="9" t="s">
        <v>6</v>
      </c>
    </row>
    <row r="19" spans="1:1" x14ac:dyDescent="0.3">
      <c r="A19" s="9" t="s">
        <v>5</v>
      </c>
    </row>
    <row r="20" spans="1:1" x14ac:dyDescent="0.3">
      <c r="A20" s="9" t="s">
        <v>28</v>
      </c>
    </row>
    <row r="21" spans="1:1" x14ac:dyDescent="0.3">
      <c r="A21" s="9" t="s">
        <v>7</v>
      </c>
    </row>
    <row r="22" spans="1:1" x14ac:dyDescent="0.3">
      <c r="A22" s="9" t="s">
        <v>29</v>
      </c>
    </row>
    <row r="23" spans="1:1" x14ac:dyDescent="0.3">
      <c r="A23" s="10" t="s">
        <v>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5"/>
  <sheetViews>
    <sheetView topLeftCell="B1" workbookViewId="0">
      <selection activeCell="J15" sqref="J15"/>
    </sheetView>
  </sheetViews>
  <sheetFormatPr defaultRowHeight="14.4" x14ac:dyDescent="0.3"/>
  <cols>
    <col min="1" max="1" width="31.109375" customWidth="1"/>
    <col min="2" max="2" width="15.44140625" customWidth="1"/>
    <col min="3" max="3" width="27.109375" customWidth="1"/>
    <col min="4" max="4" width="26" customWidth="1"/>
    <col min="7" max="8" width="9.5546875" style="52" bestFit="1" customWidth="1"/>
    <col min="9" max="9" width="11.5546875" style="52" bestFit="1" customWidth="1"/>
    <col min="10" max="10" width="13.44140625" style="52" bestFit="1" customWidth="1"/>
    <col min="11" max="11" width="10.5546875" style="52" bestFit="1" customWidth="1"/>
    <col min="12" max="13" width="9.109375" style="52"/>
  </cols>
  <sheetData>
    <row r="1" spans="1:11" x14ac:dyDescent="0.3">
      <c r="G1" s="52" t="s">
        <v>109</v>
      </c>
    </row>
    <row r="2" spans="1:11" x14ac:dyDescent="0.3">
      <c r="A2" s="50"/>
      <c r="G2" s="52" t="s">
        <v>110</v>
      </c>
    </row>
    <row r="3" spans="1:11" x14ac:dyDescent="0.3">
      <c r="A3" s="51" t="s">
        <v>65</v>
      </c>
      <c r="G3" s="53" t="s">
        <v>113</v>
      </c>
      <c r="H3" s="53" t="s">
        <v>111</v>
      </c>
      <c r="I3" s="53" t="s">
        <v>112</v>
      </c>
      <c r="J3" s="53" t="s">
        <v>115</v>
      </c>
      <c r="K3" s="53" t="s">
        <v>114</v>
      </c>
    </row>
    <row r="4" spans="1:11" ht="24" x14ac:dyDescent="0.3">
      <c r="A4" s="47" t="s">
        <v>66</v>
      </c>
      <c r="B4" s="47" t="s">
        <v>67</v>
      </c>
      <c r="C4" s="47" t="s">
        <v>66</v>
      </c>
      <c r="D4" s="47" t="s">
        <v>67</v>
      </c>
      <c r="G4" s="57">
        <v>475</v>
      </c>
      <c r="H4" s="57">
        <v>2000</v>
      </c>
      <c r="I4" s="57">
        <f>G4*H4</f>
        <v>950000</v>
      </c>
      <c r="J4" s="56">
        <v>15.303000000000001</v>
      </c>
      <c r="K4" s="57">
        <f>I4/J4</f>
        <v>62079.330850160099</v>
      </c>
    </row>
    <row r="5" spans="1:11" x14ac:dyDescent="0.3">
      <c r="A5" s="48" t="s">
        <v>68</v>
      </c>
      <c r="B5" s="49">
        <v>6.6</v>
      </c>
      <c r="C5" s="48" t="s">
        <v>69</v>
      </c>
      <c r="D5" s="49">
        <v>8.4499999999999993</v>
      </c>
      <c r="G5" s="57">
        <v>1800</v>
      </c>
      <c r="H5" s="57">
        <v>2000</v>
      </c>
      <c r="I5" s="57">
        <f t="shared" ref="I5:I6" si="0">G5*H5</f>
        <v>3600000</v>
      </c>
      <c r="J5" s="56">
        <v>15.303000000000001</v>
      </c>
      <c r="K5" s="57">
        <f>I5/J5</f>
        <v>235247.99059008036</v>
      </c>
    </row>
    <row r="6" spans="1:11" x14ac:dyDescent="0.3">
      <c r="A6" s="48" t="s">
        <v>70</v>
      </c>
      <c r="B6" s="49">
        <v>11</v>
      </c>
      <c r="C6" s="48" t="s">
        <v>71</v>
      </c>
      <c r="D6" s="49">
        <v>9.67</v>
      </c>
      <c r="G6" s="57">
        <v>115</v>
      </c>
      <c r="H6" s="57">
        <v>2000</v>
      </c>
      <c r="I6" s="57">
        <f t="shared" si="0"/>
        <v>230000</v>
      </c>
      <c r="J6" s="56">
        <v>15.303000000000001</v>
      </c>
      <c r="K6" s="57">
        <f>I6/J6</f>
        <v>15029.732732144023</v>
      </c>
    </row>
    <row r="7" spans="1:11" ht="27.6" x14ac:dyDescent="0.3">
      <c r="A7" s="48" t="s">
        <v>72</v>
      </c>
      <c r="B7" s="49">
        <v>7.48</v>
      </c>
      <c r="C7" s="48" t="s">
        <v>73</v>
      </c>
      <c r="D7" s="49">
        <v>9.83</v>
      </c>
    </row>
    <row r="8" spans="1:11" x14ac:dyDescent="0.3">
      <c r="A8" s="48" t="s">
        <v>74</v>
      </c>
      <c r="B8" s="49">
        <v>5</v>
      </c>
      <c r="C8" s="48" t="s">
        <v>75</v>
      </c>
      <c r="D8" s="49">
        <v>6.53</v>
      </c>
    </row>
    <row r="9" spans="1:11" x14ac:dyDescent="0.3">
      <c r="A9" s="48" t="s">
        <v>76</v>
      </c>
      <c r="B9" s="49">
        <v>11.67</v>
      </c>
      <c r="C9" s="48" t="s">
        <v>77</v>
      </c>
      <c r="D9" s="49">
        <v>12.47</v>
      </c>
    </row>
    <row r="10" spans="1:11" ht="27.6" x14ac:dyDescent="0.3">
      <c r="A10" s="48" t="s">
        <v>78</v>
      </c>
      <c r="B10" s="49">
        <v>9.4</v>
      </c>
      <c r="C10" s="48" t="s">
        <v>79</v>
      </c>
      <c r="D10" s="49">
        <v>12.1</v>
      </c>
    </row>
    <row r="11" spans="1:11" x14ac:dyDescent="0.3">
      <c r="A11" s="48" t="s">
        <v>80</v>
      </c>
      <c r="B11" s="49">
        <v>9.0500000000000007</v>
      </c>
      <c r="C11" s="48" t="s">
        <v>81</v>
      </c>
      <c r="D11" s="49">
        <v>8.6199999999999992</v>
      </c>
    </row>
    <row r="12" spans="1:11" ht="27.6" x14ac:dyDescent="0.3">
      <c r="A12" s="48" t="s">
        <v>82</v>
      </c>
      <c r="B12" s="49">
        <v>8.9600000000000009</v>
      </c>
      <c r="C12" s="48" t="s">
        <v>83</v>
      </c>
      <c r="D12" s="49">
        <v>12.76</v>
      </c>
    </row>
    <row r="13" spans="1:11" ht="27.6" x14ac:dyDescent="0.3">
      <c r="A13" s="48" t="s">
        <v>84</v>
      </c>
      <c r="B13" s="49">
        <v>9.2899999999999991</v>
      </c>
      <c r="C13" s="48" t="s">
        <v>85</v>
      </c>
      <c r="D13" s="49">
        <v>10.69</v>
      </c>
    </row>
    <row r="14" spans="1:11" x14ac:dyDescent="0.3">
      <c r="A14" s="48" t="s">
        <v>86</v>
      </c>
      <c r="B14" s="49">
        <v>8.33</v>
      </c>
      <c r="C14" s="48" t="s">
        <v>87</v>
      </c>
      <c r="D14" s="49">
        <v>9.59</v>
      </c>
    </row>
    <row r="15" spans="1:11" x14ac:dyDescent="0.3">
      <c r="A15" s="48" t="s">
        <v>88</v>
      </c>
      <c r="B15" s="49">
        <v>9.26</v>
      </c>
      <c r="C15" s="55" t="s">
        <v>89</v>
      </c>
      <c r="D15" s="54">
        <v>15.303000000000001</v>
      </c>
    </row>
    <row r="16" spans="1:11" ht="27.6" x14ac:dyDescent="0.3">
      <c r="A16" s="48" t="s">
        <v>90</v>
      </c>
      <c r="B16" s="49">
        <v>9.2799999999999994</v>
      </c>
      <c r="C16" s="48" t="s">
        <v>91</v>
      </c>
      <c r="D16" s="49">
        <v>15.372999999999999</v>
      </c>
    </row>
    <row r="17" spans="1:4" ht="27.6" x14ac:dyDescent="0.3">
      <c r="A17" s="48" t="s">
        <v>92</v>
      </c>
      <c r="B17" s="49">
        <v>8.52</v>
      </c>
      <c r="C17" s="48" t="s">
        <v>93</v>
      </c>
      <c r="D17" s="49">
        <v>10</v>
      </c>
    </row>
    <row r="18" spans="1:4" x14ac:dyDescent="0.3">
      <c r="A18" s="48" t="s">
        <v>94</v>
      </c>
      <c r="B18" s="49">
        <v>9.4499999999999993</v>
      </c>
      <c r="C18" s="48" t="s">
        <v>95</v>
      </c>
      <c r="D18" s="49">
        <v>9.34</v>
      </c>
    </row>
    <row r="19" spans="1:4" x14ac:dyDescent="0.3">
      <c r="A19" s="48" t="s">
        <v>96</v>
      </c>
      <c r="B19" s="49">
        <v>9.98</v>
      </c>
      <c r="C19" s="48" t="s">
        <v>97</v>
      </c>
      <c r="D19" s="49">
        <v>9.34</v>
      </c>
    </row>
    <row r="20" spans="1:4" x14ac:dyDescent="0.3">
      <c r="A20" s="48" t="s">
        <v>98</v>
      </c>
      <c r="B20" s="49">
        <v>6.54</v>
      </c>
      <c r="C20" s="48" t="s">
        <v>99</v>
      </c>
      <c r="D20" s="49">
        <v>12.11</v>
      </c>
    </row>
    <row r="21" spans="1:4" x14ac:dyDescent="0.3">
      <c r="A21" s="48" t="s">
        <v>100</v>
      </c>
      <c r="B21" s="49">
        <v>6.63</v>
      </c>
      <c r="C21" s="48" t="s">
        <v>101</v>
      </c>
      <c r="D21" s="49">
        <v>9.33</v>
      </c>
    </row>
    <row r="22" spans="1:4" x14ac:dyDescent="0.3">
      <c r="A22" s="48" t="s">
        <v>102</v>
      </c>
      <c r="B22" s="49">
        <v>8.67</v>
      </c>
      <c r="C22" s="48" t="s">
        <v>103</v>
      </c>
      <c r="D22" s="49">
        <v>9.35</v>
      </c>
    </row>
    <row r="23" spans="1:4" x14ac:dyDescent="0.3">
      <c r="A23" s="48" t="s">
        <v>104</v>
      </c>
      <c r="B23" s="49">
        <v>11.07</v>
      </c>
      <c r="C23" s="48" t="s">
        <v>105</v>
      </c>
      <c r="D23" s="49">
        <v>7.2549999999999999</v>
      </c>
    </row>
    <row r="24" spans="1:4" x14ac:dyDescent="0.3">
      <c r="A24" s="48" t="s">
        <v>106</v>
      </c>
      <c r="B24" s="49">
        <v>6.71</v>
      </c>
      <c r="C24" s="48" t="s">
        <v>107</v>
      </c>
      <c r="D24" s="49">
        <v>7.2380000000000004</v>
      </c>
    </row>
    <row r="25" spans="1:4" x14ac:dyDescent="0.3">
      <c r="A25" s="48" t="s">
        <v>108</v>
      </c>
      <c r="B25" s="49">
        <v>8.48</v>
      </c>
      <c r="C25" s="48"/>
      <c r="D25"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2024</vt:lpstr>
      <vt:lpstr>Bid Review</vt:lpstr>
      <vt:lpstr>Final</vt:lpstr>
      <vt:lpstr>2019</vt:lpstr>
      <vt:lpstr>2018</vt:lpstr>
      <vt:lpstr>2017</vt:lpstr>
      <vt:lpstr>Sheet1</vt:lpstr>
      <vt:lpstr>Sheet4</vt:lpstr>
    </vt:vector>
  </TitlesOfParts>
  <Company>DSRSD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Louanne Ivy</dc:creator>
  <cp:lastModifiedBy>Jennifer Dyment</cp:lastModifiedBy>
  <cp:lastPrinted>2019-04-06T00:53:27Z</cp:lastPrinted>
  <dcterms:created xsi:type="dcterms:W3CDTF">2016-03-29T20:06:59Z</dcterms:created>
  <dcterms:modified xsi:type="dcterms:W3CDTF">2024-03-02T00:02:21Z</dcterms:modified>
</cp:coreProperties>
</file>