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Cloud\Box\BACWA FY2017-present\COLLABORATIVES\BACC\BACC FY 2024-2025\Bid Submittal\14-2024 Sulfuric Acid\"/>
    </mc:Choice>
  </mc:AlternateContent>
  <xr:revisionPtr revIDLastSave="0" documentId="13_ncr:1_{F2E89E84-B45A-4700-9328-6FFCE2EF6970}" xr6:coauthVersionLast="47" xr6:coauthVersionMax="47" xr10:uidLastSave="{00000000-0000-0000-0000-000000000000}"/>
  <bookViews>
    <workbookView xWindow="-108" yWindow="-108" windowWidth="23256" windowHeight="12576" xr2:uid="{00000000-000D-0000-FFFF-FFFF00000000}"/>
  </bookViews>
  <sheets>
    <sheet name="2024" sheetId="12" r:id="rId1"/>
    <sheet name="Bid Review" sheetId="7" r:id="rId2"/>
    <sheet name="Final" sheetId="9" r:id="rId3"/>
    <sheet name="2019" sheetId="5" r:id="rId4"/>
    <sheet name="2018" sheetId="11" r:id="rId5"/>
    <sheet name="2017" sheetId="8" r:id="rId6"/>
    <sheet name="Sheet1" sheetId="6" r:id="rId7"/>
    <sheet name="Sheet4" sheetId="10"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6" i="12" l="1"/>
  <c r="G27" i="12"/>
  <c r="G28" i="12"/>
  <c r="D28" i="12"/>
  <c r="E28" i="12"/>
  <c r="F28" i="12"/>
  <c r="D27" i="12"/>
  <c r="E27" i="12"/>
  <c r="F27" i="12"/>
  <c r="D26" i="12"/>
  <c r="E26" i="12"/>
  <c r="F26" i="12"/>
  <c r="C28" i="12"/>
  <c r="C27" i="12"/>
  <c r="C26" i="12"/>
  <c r="G27" i="9" l="1"/>
  <c r="D26" i="9"/>
  <c r="D27" i="9" s="1"/>
  <c r="C26" i="9"/>
  <c r="C27" i="9" s="1"/>
  <c r="B26" i="9"/>
  <c r="B27" i="9" s="1"/>
  <c r="F19" i="9" l="1"/>
  <c r="E19" i="9"/>
  <c r="B19" i="9"/>
  <c r="F26" i="9"/>
  <c r="F27" i="9" s="1"/>
  <c r="E26" i="9"/>
  <c r="E27" i="9" s="1"/>
  <c r="A9" i="7" l="1"/>
  <c r="A10" i="7" s="1"/>
  <c r="A11" i="7" s="1"/>
  <c r="A12" i="7" s="1"/>
  <c r="A13" i="7" s="1"/>
  <c r="A14" i="7" s="1"/>
  <c r="A15" i="7" s="1"/>
  <c r="A16" i="7" s="1"/>
  <c r="A17" i="7" s="1"/>
  <c r="A18" i="7" s="1"/>
  <c r="A19" i="7" s="1"/>
  <c r="A20" i="7" s="1"/>
  <c r="A21" i="7" s="1"/>
  <c r="A22" i="7" s="1"/>
  <c r="A23" i="7" s="1"/>
  <c r="A24" i="7" s="1"/>
  <c r="B11" i="5" l="1"/>
  <c r="F11" i="5" l="1"/>
  <c r="E11" i="5"/>
  <c r="D11" i="5"/>
  <c r="C11" i="5"/>
  <c r="B5" i="9"/>
  <c r="B4" i="9"/>
  <c r="B3" i="9"/>
  <c r="B2" i="9"/>
  <c r="D32" i="11"/>
  <c r="D33" i="11" s="1"/>
  <c r="B32" i="11"/>
  <c r="B33" i="11" s="1"/>
  <c r="D23" i="11"/>
  <c r="C23" i="11"/>
  <c r="B23" i="11"/>
  <c r="D22" i="11"/>
  <c r="C22" i="11"/>
  <c r="B22" i="11"/>
  <c r="D21" i="11"/>
  <c r="C21" i="11"/>
  <c r="B21" i="11"/>
  <c r="E20" i="11"/>
  <c r="E23" i="11" l="1"/>
  <c r="E21" i="11"/>
  <c r="E22" i="11"/>
  <c r="I6" i="10"/>
  <c r="K6" i="10" s="1"/>
  <c r="I5" i="10"/>
  <c r="K5" i="10" s="1"/>
  <c r="I4" i="10"/>
  <c r="K4" i="10" s="1"/>
</calcChain>
</file>

<file path=xl/sharedStrings.xml><?xml version="1.0" encoding="utf-8"?>
<sst xmlns="http://schemas.openxmlformats.org/spreadsheetml/2006/main" count="322" uniqueCount="181">
  <si>
    <t>BAY AREA CHEMICAL CONSORTIUM</t>
  </si>
  <si>
    <t>Name of Bidder</t>
  </si>
  <si>
    <t>All bids submitted are reflected on this bid sheet.</t>
  </si>
  <si>
    <t>Apparent Low Bid</t>
  </si>
  <si>
    <t>Chemtrade Chemicals US LLC</t>
  </si>
  <si>
    <t>Thatcher Company of California, Inc.</t>
  </si>
  <si>
    <t>Sierra Chemical Co.</t>
  </si>
  <si>
    <t>Univar USA Inc.</t>
  </si>
  <si>
    <t>Open Date: Tuesday, April 10, 2018 at 9:00 a.m. PDT</t>
  </si>
  <si>
    <t>North Bay</t>
  </si>
  <si>
    <t>Sacramento</t>
  </si>
  <si>
    <t>South Bay</t>
  </si>
  <si>
    <t>BHS Marketing LLC</t>
  </si>
  <si>
    <t>Brenntag Pacific, Inc.</t>
  </si>
  <si>
    <t>California Water Technologies, LLC</t>
  </si>
  <si>
    <t>Chemurgic</t>
  </si>
  <si>
    <t>DuBois Chemicals, Inc.</t>
  </si>
  <si>
    <t>Evoqua Water Technologies</t>
  </si>
  <si>
    <t>Hill Brothers Chemical Company</t>
  </si>
  <si>
    <t>J.R. Simplot</t>
  </si>
  <si>
    <t>JCI Jones Chemicals Inc.</t>
  </si>
  <si>
    <t>Kemira Water Solutions, Inc.</t>
  </si>
  <si>
    <t>Northstar Chemical, Inc.</t>
  </si>
  <si>
    <t>Olin Chlor Alkali Products</t>
  </si>
  <si>
    <t>Onvia</t>
  </si>
  <si>
    <t>Pencco, Inc.</t>
  </si>
  <si>
    <t>Ravago/Pacific Coast Chemical</t>
  </si>
  <si>
    <t>Shay Enterprise</t>
  </si>
  <si>
    <t>Two Rivers Terminal</t>
  </si>
  <si>
    <t>USALCO, LLC</t>
  </si>
  <si>
    <t>USP Technologies</t>
  </si>
  <si>
    <t>The listing of a bid should not be construed as any  indication that BACC accepts such bid as responsive.</t>
  </si>
  <si>
    <r>
      <t xml:space="preserve">Supply and Delivery of </t>
    </r>
    <r>
      <rPr>
        <b/>
        <sz val="12"/>
        <color theme="1"/>
        <rFont val="Calibri"/>
        <family val="2"/>
        <scheme val="minor"/>
      </rPr>
      <t xml:space="preserve">Sulfuric Acid </t>
    </r>
    <r>
      <rPr>
        <sz val="12"/>
        <color theme="1"/>
        <rFont val="Calibri"/>
        <family val="2"/>
        <scheme val="minor"/>
      </rPr>
      <t>for Fiscal Year 2018/2019</t>
    </r>
  </si>
  <si>
    <t>Unit price per gallon</t>
  </si>
  <si>
    <t>APPARENT LOW BID</t>
  </si>
  <si>
    <t>BACC RECOMMENDATION</t>
  </si>
  <si>
    <t>Bids submitted on forms provided</t>
  </si>
  <si>
    <t>In non-erasable permanent ink</t>
  </si>
  <si>
    <t>Must include a base unit price for each geographic area</t>
  </si>
  <si>
    <t>Additional charges for "short load" deliveries  shown as a standard deviation on bid form</t>
  </si>
  <si>
    <t>References: minimum of 3</t>
  </si>
  <si>
    <t>Product Specification Deviations - if any, proposed specification must be attached</t>
  </si>
  <si>
    <t>Fully Executed Standard Agreement</t>
  </si>
  <si>
    <t xml:space="preserve">Fully Executed Non-Collusion Affidavit </t>
  </si>
  <si>
    <t>Name /Address of chemical manufacturer</t>
  </si>
  <si>
    <t>Product Bulletin and Typical Properties</t>
  </si>
  <si>
    <t>Safety Data Sheet (SDS)</t>
  </si>
  <si>
    <t>Addendum/Addenda Acknowledgement</t>
  </si>
  <si>
    <t>Third Party Hauler? If applicable, name, address, Affidavit signed by Bidder</t>
  </si>
  <si>
    <t>n/a</t>
  </si>
  <si>
    <t>Specific Deviations Noted</t>
  </si>
  <si>
    <t>For potable application only: Affidavit of Compliance to AWWA and/or NSF standard or Statement by chemical manufacturer, signed on letterhead attesting to the affidavit's validity or current printout from NSF.org</t>
  </si>
  <si>
    <t>Representative lab analysis of the chemical prepared by reputable outside laboratory or ISO Certified</t>
  </si>
  <si>
    <t>Final Bid Tabulation for Bid No. 15-2017</t>
  </si>
  <si>
    <t>Supply and Delivery of Sulfuric Acid</t>
  </si>
  <si>
    <t>Open Date: Tuesday, April 4, 2017 at 9:00 a.m. PDT</t>
  </si>
  <si>
    <t>North Bay
Unit Price
Per Gallon</t>
  </si>
  <si>
    <t>South Bay
Unit Price
Per Gallon</t>
  </si>
  <si>
    <t>Central Valley
Unit Price
Per Gallon</t>
  </si>
  <si>
    <t>Northstar Chemical</t>
  </si>
  <si>
    <t>Pacific Coast Chemicals</t>
  </si>
  <si>
    <t>Lowest Responsive Bid</t>
  </si>
  <si>
    <t>Lowest responsive bid</t>
  </si>
  <si>
    <t>Single Bid Award</t>
  </si>
  <si>
    <t>Aggregate Cost Calculation:</t>
  </si>
  <si>
    <t>(Specific Gravity x 8.34 = LBS. / Gallon)</t>
  </si>
  <si>
    <t>PRODUCT</t>
  </si>
  <si>
    <t>POUNDS PER GALLON</t>
  </si>
  <si>
    <t>Acetone</t>
  </si>
  <si>
    <t>Monoethanolamine 85%</t>
  </si>
  <si>
    <t>Aluminum Sulfate – 50% Liquid</t>
  </si>
  <si>
    <t>Muriatic Acid 20º</t>
  </si>
  <si>
    <t>Ammonium Hydroxide – 29% Liquid</t>
  </si>
  <si>
    <t>Muriatic Acid 22º</t>
  </si>
  <si>
    <t>Ammonia Anhydrous</t>
  </si>
  <si>
    <t>Naphtha 140</t>
  </si>
  <si>
    <t>Calcium Chloride – 38% Liquid</t>
  </si>
  <si>
    <t>Potassium Carbonate</t>
  </si>
  <si>
    <r>
      <t>Antifreeze </t>
    </r>
    <r>
      <rPr>
        <i/>
        <sz val="9"/>
        <color theme="1"/>
        <rFont val="Arial"/>
        <family val="2"/>
      </rPr>
      <t>(Automotive)</t>
    </r>
  </si>
  <si>
    <t>Potassium Hydroxide – 45% Liquid</t>
  </si>
  <si>
    <t>Diethanolamine 99%</t>
  </si>
  <si>
    <t>Propylene</t>
  </si>
  <si>
    <t>Diethanolamine 85%</t>
  </si>
  <si>
    <t>Sodium Hydroxide – 50% Liiquid</t>
  </si>
  <si>
    <t>Diethylene Glycol</t>
  </si>
  <si>
    <t>Sodium Hydroxide – 25% Liquid</t>
  </si>
  <si>
    <t>Diisopropanolamine 99%</t>
  </si>
  <si>
    <t>Sulfuric Acid 20%</t>
  </si>
  <si>
    <t>Ethylene Glycol, Industrial Grade</t>
  </si>
  <si>
    <t>Sulfuric Acid 93%</t>
  </si>
  <si>
    <t>Ethylene Glycol, Antifreeze Grade</t>
  </si>
  <si>
    <t>Sulfuric Acid 98%</t>
  </si>
  <si>
    <t>Hydrazine 35%</t>
  </si>
  <si>
    <t>Sodium Hypochlorite 10 – 12%</t>
  </si>
  <si>
    <t>Hydrogen Peroxide 35%</t>
  </si>
  <si>
    <t>Tetraethylene Glycol</t>
  </si>
  <si>
    <t>Hydrogen Peroxide 50%</t>
  </si>
  <si>
    <t>Triethylene Glycol</t>
  </si>
  <si>
    <t>Isopropyl Alcohol</t>
  </si>
  <si>
    <t>Trichlorethylene</t>
  </si>
  <si>
    <t>Methyl Alcohol</t>
  </si>
  <si>
    <t>Triethanolamine 85%</t>
  </si>
  <si>
    <t>Methyldiethanolamine 99%</t>
  </si>
  <si>
    <t>Triethanolamine 99%</t>
  </si>
  <si>
    <t>Methylene Chloride</t>
  </si>
  <si>
    <t>Toluene</t>
  </si>
  <si>
    <t>Methyl Ethyl Ketone</t>
  </si>
  <si>
    <t>Xylene</t>
  </si>
  <si>
    <t>Monoethanolamine 99%</t>
  </si>
  <si>
    <t>BACC spec</t>
  </si>
  <si>
    <t>92.8 - 94.8 % by weight sulfuric acid</t>
  </si>
  <si>
    <t>x</t>
  </si>
  <si>
    <t>lbs</t>
  </si>
  <si>
    <t>tons</t>
  </si>
  <si>
    <t>gals</t>
  </si>
  <si>
    <t>div by (lb/gal)</t>
  </si>
  <si>
    <t>Estimated annual quantity (in tons)</t>
  </si>
  <si>
    <t>Estimated annual quantity (in gals)</t>
  </si>
  <si>
    <t>need to verify if my conversion is accurate, see Sheet 4</t>
  </si>
  <si>
    <t>Per Section 2.16 Method of Award
Bids may be awarded by the participating BACC agencies to the lowest, responsive, and responsible bidder meeting the specifications for bulk loads for the chemical. The lowest responsive bidder will be determined by multiplying the estimated annual quantity for each participating BACC agency by the bid price for their region, and adding up the aggregate cost to all of the participating agencies in the regions. The single bid that results in the lowest overall cost to the participating agencies as a group will be determined by BACC to be the low bid, assuming the bid is determined by BACC to be complete and in compliance with the bid requirements.</t>
  </si>
  <si>
    <t>Comparison of LOWEST OVERALL RESPONSIVE BID to Previous Year's Awarded Bid</t>
  </si>
  <si>
    <t>2017 Bid Awarded to: Univar</t>
  </si>
  <si>
    <t>2017 Awarded Unit Price</t>
  </si>
  <si>
    <t>$ Increase/Decrease in 2018</t>
  </si>
  <si>
    <t xml:space="preserve"> % Increase/Decrease in 2018</t>
  </si>
  <si>
    <t>No Sacramento region in 2017</t>
  </si>
  <si>
    <r>
      <rPr>
        <b/>
        <sz val="12"/>
        <color theme="1"/>
        <rFont val="Calibri"/>
        <family val="2"/>
        <scheme val="minor"/>
      </rPr>
      <t>Final</t>
    </r>
    <r>
      <rPr>
        <sz val="12"/>
        <color theme="1"/>
        <rFont val="Calibri"/>
        <family val="2"/>
        <scheme val="minor"/>
      </rPr>
      <t xml:space="preserve"> Bid Tabulation for </t>
    </r>
    <r>
      <rPr>
        <b/>
        <sz val="12"/>
        <color theme="1"/>
        <rFont val="Calibri"/>
        <family val="2"/>
        <scheme val="minor"/>
      </rPr>
      <t>Bid No. 15-2018</t>
    </r>
  </si>
  <si>
    <t xml:space="preserve">Preliminary Bid Tabulation for </t>
  </si>
  <si>
    <r>
      <t xml:space="preserve">Supply and Delivery of </t>
    </r>
    <r>
      <rPr>
        <b/>
        <sz val="12"/>
        <color theme="1"/>
        <rFont val="Calibri"/>
        <family val="2"/>
        <scheme val="minor"/>
      </rPr>
      <t/>
    </r>
  </si>
  <si>
    <t>for the period</t>
  </si>
  <si>
    <t>FYE 2019/2020</t>
  </si>
  <si>
    <t>Bid Open Date</t>
  </si>
  <si>
    <t>Tuesday, April 2, 2019 at 9:00 PDT</t>
  </si>
  <si>
    <t>Sulfuric Acid</t>
  </si>
  <si>
    <t xml:space="preserve">FINAL Bid Tabulation for </t>
  </si>
  <si>
    <t>2018 Bid Awarded to: Northstar</t>
  </si>
  <si>
    <t>2018 Awarded Unit Price</t>
  </si>
  <si>
    <t>$ Increase/Decrease in 2019</t>
  </si>
  <si>
    <t xml:space="preserve"> % Increase/Decrease in 2019</t>
  </si>
  <si>
    <t>Received in sealed envelope by bid deadline above</t>
  </si>
  <si>
    <t>Sulfuric Acid 50% 
Unit price per gallon</t>
  </si>
  <si>
    <t>Sulfuric Acid 93% 
Unit price per gallon</t>
  </si>
  <si>
    <t>Central Valley</t>
  </si>
  <si>
    <t>sole bid</t>
  </si>
  <si>
    <r>
      <t xml:space="preserve">Per Section 2.16 Method of Award
Bids may be awarded by the participating BACC agencies to the lowest, responsive, and responsible bidder meeting the specifications for bulk loads for the chemical. The lowest responsive bidder will be determined by multiplying the estimated annual quantity for each participating BACC agency by the bid price for their region, and adding up the aggregate cost to all of the participating agencies in the regions. The </t>
    </r>
    <r>
      <rPr>
        <i/>
        <u/>
        <sz val="10"/>
        <color theme="1"/>
        <rFont val="Calibri"/>
        <family val="2"/>
        <scheme val="minor"/>
      </rPr>
      <t>single bid</t>
    </r>
    <r>
      <rPr>
        <i/>
        <sz val="10"/>
        <color theme="1"/>
        <rFont val="Calibri"/>
        <family val="2"/>
        <scheme val="minor"/>
      </rPr>
      <t xml:space="preserve"> that results in the lowest overall cost to the participating agencies as a group will be determined by BACC to be the low bid, assuming the bid is determined by BACC to be complete and in compliance with the bid requirements.</t>
    </r>
  </si>
  <si>
    <t>Pacific Star Chemical</t>
  </si>
  <si>
    <t>Bid No. 14-2019</t>
  </si>
  <si>
    <t>Item #</t>
  </si>
  <si>
    <t>N/A</t>
  </si>
  <si>
    <r>
      <t xml:space="preserve">Per Section 2.16 Method of Award
Bids may be awarded by the participating BACC agencies to the lowest, responsive, and responsible bidder meeting the specifications for bulk loads for the chemical. The lowest responsive bidder will be determined by multiplying the estimated annual quantity for each participating BACC agency by the bid price for their region, and adding up the aggregate cost to all of the participating agencies in the regions. The </t>
    </r>
    <r>
      <rPr>
        <b/>
        <i/>
        <u/>
        <sz val="10"/>
        <color theme="1"/>
        <rFont val="Calibri"/>
        <family val="2"/>
        <scheme val="minor"/>
      </rPr>
      <t>single bid</t>
    </r>
    <r>
      <rPr>
        <i/>
        <sz val="10"/>
        <color theme="1"/>
        <rFont val="Calibri"/>
        <family val="2"/>
        <scheme val="minor"/>
      </rPr>
      <t xml:space="preserve"> </t>
    </r>
    <r>
      <rPr>
        <i/>
        <u/>
        <sz val="10"/>
        <color theme="1"/>
        <rFont val="Calibri"/>
        <family val="2"/>
        <scheme val="minor"/>
      </rPr>
      <t>that results in the lowest overall cost to the participating agencies as a group will be determined by BACC to be the low bid</t>
    </r>
    <r>
      <rPr>
        <i/>
        <sz val="10"/>
        <color theme="1"/>
        <rFont val="Calibri"/>
        <family val="2"/>
        <scheme val="minor"/>
      </rPr>
      <t>, assuming the bid is determined by BACC to be complete and in compliance with the bid requirements.</t>
    </r>
  </si>
  <si>
    <t>`</t>
  </si>
  <si>
    <t>93% - Bid Unit Price per Gallon</t>
  </si>
  <si>
    <t>Univar USA</t>
  </si>
  <si>
    <t>No Bid</t>
  </si>
  <si>
    <t>Bay Area Clean Water Agencies</t>
  </si>
  <si>
    <t>Bid Results for Project 14-2024 Sulfuric Acid</t>
  </si>
  <si>
    <t>Issued on 01/25/2024</t>
  </si>
  <si>
    <t>Bid Due on February 22, 2024  4:00 PM (PST)</t>
  </si>
  <si>
    <t>Exported on 02/22/2024</t>
  </si>
  <si>
    <t>Pencco, Inc</t>
  </si>
  <si>
    <t>no bid</t>
  </si>
  <si>
    <t>Pacific Star Chemical as a dba of Northstar Chemical</t>
  </si>
  <si>
    <t>Univar Solutions USA LLC.</t>
  </si>
  <si>
    <t>Chemtrade Chemicals, LLC US</t>
  </si>
  <si>
    <t>Tri Valley</t>
  </si>
  <si>
    <t>Unit of Measure</t>
  </si>
  <si>
    <t>gal</t>
  </si>
  <si>
    <t xml:space="preserve">Sulfuric Acid 93% </t>
  </si>
  <si>
    <t>Region</t>
  </si>
  <si>
    <t>Estimated Annual Quanitity gal</t>
  </si>
  <si>
    <t xml:space="preserve">Lowest overall </t>
  </si>
  <si>
    <t>y</t>
  </si>
  <si>
    <t>n</t>
  </si>
  <si>
    <t>Same</t>
  </si>
  <si>
    <t xml:space="preserve">n </t>
  </si>
  <si>
    <t>same</t>
  </si>
  <si>
    <t>yes - see below</t>
  </si>
  <si>
    <t>ChemTrade</t>
  </si>
  <si>
    <t>#5 Univar</t>
  </si>
  <si>
    <t>#12 Univar</t>
  </si>
  <si>
    <t>Lowest responsive responsible bidder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</si>
</sst>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quot;$&quot;#,##0.0000"/>
    <numFmt numFmtId="165" formatCode="&quot;$&quot;#,##0.000"/>
    <numFmt numFmtId="166" formatCode="&quot;$&quot;#,##0.00000"/>
    <numFmt numFmtId="167" formatCode="&quot;$&quot;#,##0.00"/>
    <numFmt numFmtId="168" formatCode="#,##0.000"/>
    <numFmt numFmtId="169" formatCode="#,##0.0000"/>
  </numFmts>
  <fonts count="30" x14ac:knownFonts="1">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b/>
      <u/>
      <sz val="12"/>
      <color theme="1"/>
      <name val="Calibri"/>
      <family val="2"/>
      <scheme val="minor"/>
    </font>
    <font>
      <i/>
      <sz val="10"/>
      <color theme="1"/>
      <name val="Calibri"/>
      <family val="2"/>
      <scheme val="minor"/>
    </font>
    <font>
      <sz val="11"/>
      <color theme="1"/>
      <name val="Calibri"/>
      <family val="2"/>
      <scheme val="minor"/>
    </font>
    <font>
      <b/>
      <sz val="11"/>
      <color rgb="FFFF0000"/>
      <name val="Calibri"/>
      <family val="2"/>
      <scheme val="minor"/>
    </font>
    <font>
      <sz val="11"/>
      <color theme="1"/>
      <name val="Calibri"/>
      <family val="2"/>
    </font>
    <font>
      <sz val="11"/>
      <name val="Calibri"/>
      <family val="2"/>
      <scheme val="minor"/>
    </font>
    <font>
      <sz val="9"/>
      <color theme="1"/>
      <name val="Calibri"/>
      <family val="2"/>
      <scheme val="minor"/>
    </font>
    <font>
      <b/>
      <sz val="10"/>
      <color theme="1"/>
      <name val="Calibri"/>
      <family val="2"/>
      <scheme val="minor"/>
    </font>
    <font>
      <sz val="10"/>
      <color theme="1"/>
      <name val="Calibri"/>
      <family val="2"/>
      <scheme val="minor"/>
    </font>
    <font>
      <b/>
      <u/>
      <sz val="11"/>
      <color theme="1"/>
      <name val="Calibri"/>
      <family val="2"/>
      <scheme val="minor"/>
    </font>
    <font>
      <b/>
      <sz val="11"/>
      <name val="Calibri"/>
      <family val="2"/>
      <scheme val="minor"/>
    </font>
    <font>
      <i/>
      <sz val="9"/>
      <color rgb="FF838383"/>
      <name val="Arial"/>
      <family val="2"/>
    </font>
    <font>
      <sz val="11"/>
      <color theme="1"/>
      <name val="Arial"/>
      <family val="2"/>
    </font>
    <font>
      <sz val="9"/>
      <color theme="1"/>
      <name val="Arial"/>
      <family val="2"/>
    </font>
    <font>
      <b/>
      <sz val="9"/>
      <color rgb="FF1C1C1C"/>
      <name val="Arial"/>
      <family val="2"/>
    </font>
    <font>
      <i/>
      <sz val="9"/>
      <color theme="1"/>
      <name val="Arial"/>
      <family val="2"/>
    </font>
    <font>
      <u/>
      <sz val="11"/>
      <color theme="10"/>
      <name val="Calibri"/>
      <family val="2"/>
      <scheme val="minor"/>
    </font>
    <font>
      <u/>
      <sz val="9"/>
      <color theme="1"/>
      <name val="Calibri"/>
      <family val="2"/>
      <scheme val="minor"/>
    </font>
    <font>
      <b/>
      <sz val="11"/>
      <color theme="0" tint="-0.499984740745262"/>
      <name val="Calibri"/>
      <family val="2"/>
      <scheme val="minor"/>
    </font>
    <font>
      <sz val="11"/>
      <color theme="0" tint="-0.499984740745262"/>
      <name val="Calibri"/>
      <family val="2"/>
      <scheme val="minor"/>
    </font>
    <font>
      <i/>
      <sz val="11"/>
      <color theme="1"/>
      <name val="Calibri"/>
      <family val="2"/>
      <scheme val="minor"/>
    </font>
    <font>
      <b/>
      <i/>
      <sz val="10"/>
      <color theme="1"/>
      <name val="Calibri"/>
      <family val="2"/>
      <scheme val="minor"/>
    </font>
    <font>
      <i/>
      <u/>
      <sz val="10"/>
      <color theme="1"/>
      <name val="Calibri"/>
      <family val="2"/>
      <scheme val="minor"/>
    </font>
    <font>
      <b/>
      <i/>
      <u/>
      <sz val="10"/>
      <color theme="1"/>
      <name val="Calibri"/>
      <family val="2"/>
      <scheme val="minor"/>
    </font>
    <font>
      <sz val="11"/>
      <color rgb="FFFF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D7D7D7"/>
        <bgColor indexed="64"/>
      </patternFill>
    </fill>
    <fill>
      <patternFill patternType="solid">
        <fgColor theme="1" tint="0.499984740745262"/>
        <bgColor indexed="64"/>
      </patternFill>
    </fill>
  </fills>
  <borders count="44">
    <border>
      <left/>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bottom style="thin">
        <color theme="2" tint="-0.249977111117893"/>
      </bottom>
      <diagonal/>
    </border>
    <border>
      <left style="thin">
        <color indexed="64"/>
      </left>
      <right/>
      <top style="thin">
        <color indexed="64"/>
      </top>
      <bottom style="medium">
        <color theme="2" tint="-0.249977111117893"/>
      </bottom>
      <diagonal/>
    </border>
    <border>
      <left/>
      <right/>
      <top style="thin">
        <color indexed="64"/>
      </top>
      <bottom style="medium">
        <color theme="2" tint="-0.249977111117893"/>
      </bottom>
      <diagonal/>
    </border>
    <border>
      <left/>
      <right style="thin">
        <color indexed="64"/>
      </right>
      <top style="thin">
        <color indexed="64"/>
      </top>
      <bottom style="medium">
        <color theme="2" tint="-0.249977111117893"/>
      </bottom>
      <diagonal/>
    </border>
    <border>
      <left style="thin">
        <color indexed="64"/>
      </left>
      <right style="thin">
        <color indexed="64"/>
      </right>
      <top style="thin">
        <color indexed="64"/>
      </top>
      <bottom style="thin">
        <color indexed="64"/>
      </bottom>
      <diagonal/>
    </border>
    <border>
      <left style="thin">
        <color indexed="64"/>
      </left>
      <right style="thin">
        <color theme="2" tint="-0.249977111117893"/>
      </right>
      <top style="medium">
        <color theme="2" tint="-0.249977111117893"/>
      </top>
      <bottom style="thin">
        <color indexed="64"/>
      </bottom>
      <diagonal/>
    </border>
    <border>
      <left style="thin">
        <color theme="2" tint="-0.249977111117893"/>
      </left>
      <right style="thin">
        <color theme="2" tint="-0.249977111117893"/>
      </right>
      <top style="medium">
        <color theme="2" tint="-0.249977111117893"/>
      </top>
      <bottom style="thin">
        <color indexed="64"/>
      </bottom>
      <diagonal/>
    </border>
    <border>
      <left style="thin">
        <color theme="2" tint="-0.249977111117893"/>
      </left>
      <right style="thin">
        <color indexed="64"/>
      </right>
      <top style="medium">
        <color theme="2" tint="-0.249977111117893"/>
      </top>
      <bottom style="thin">
        <color indexed="64"/>
      </bottom>
      <diagonal/>
    </border>
    <border>
      <left style="thin">
        <color indexed="64"/>
      </left>
      <right style="thin">
        <color indexed="64"/>
      </right>
      <top/>
      <bottom style="thin">
        <color theme="2" tint="-0.249977111117893"/>
      </bottom>
      <diagonal/>
    </border>
    <border>
      <left style="thin">
        <color indexed="64"/>
      </left>
      <right style="thin">
        <color indexed="64"/>
      </right>
      <top style="thin">
        <color theme="2" tint="-0.249977111117893"/>
      </top>
      <bottom style="thin">
        <color theme="2" tint="-0.249977111117893"/>
      </bottom>
      <diagonal/>
    </border>
    <border>
      <left style="thin">
        <color theme="2" tint="-0.249977111117893"/>
      </left>
      <right style="thin">
        <color indexed="64"/>
      </right>
      <top style="thin">
        <color theme="2" tint="-0.249977111117893"/>
      </top>
      <bottom style="thin">
        <color theme="2" tint="-0.249977111117893"/>
      </bottom>
      <diagonal/>
    </border>
    <border>
      <left style="thin">
        <color indexed="64"/>
      </left>
      <right style="thin">
        <color indexed="64"/>
      </right>
      <top style="thin">
        <color theme="2" tint="-0.249977111117893"/>
      </top>
      <bottom style="thin">
        <color indexed="64"/>
      </bottom>
      <diagonal/>
    </border>
    <border>
      <left style="thin">
        <color theme="2" tint="-0.249977111117893"/>
      </left>
      <right style="thin">
        <color theme="2" tint="-0.249977111117893"/>
      </right>
      <top style="thin">
        <color theme="2" tint="-0.249977111117893"/>
      </top>
      <bottom style="thin">
        <color indexed="64"/>
      </bottom>
      <diagonal/>
    </border>
    <border>
      <left style="thin">
        <color theme="2" tint="-0.249977111117893"/>
      </left>
      <right style="thin">
        <color indexed="64"/>
      </right>
      <top style="thin">
        <color theme="2" tint="-0.249977111117893"/>
      </top>
      <bottom style="thin">
        <color indexed="64"/>
      </bottom>
      <diagonal/>
    </border>
    <border>
      <left style="thin">
        <color theme="2" tint="-0.249977111117893"/>
      </left>
      <right style="thin">
        <color indexed="64"/>
      </right>
      <top style="thin">
        <color indexed="64"/>
      </top>
      <bottom style="thin">
        <color theme="2" tint="-0.249977111117893"/>
      </bottom>
      <diagonal/>
    </border>
    <border>
      <left style="thin">
        <color indexed="64"/>
      </left>
      <right style="thin">
        <color indexed="64"/>
      </right>
      <top/>
      <bottom style="thin">
        <color indexed="64"/>
      </bottom>
      <diagonal/>
    </border>
    <border>
      <left style="medium">
        <color theme="2" tint="-0.249977111117893"/>
      </left>
      <right/>
      <top style="medium">
        <color theme="2" tint="-0.249977111117893"/>
      </top>
      <bottom style="medium">
        <color theme="2" tint="-0.249977111117893"/>
      </bottom>
      <diagonal/>
    </border>
    <border>
      <left style="thin">
        <color theme="2" tint="-0.249977111117893"/>
      </left>
      <right style="thin">
        <color theme="2" tint="-0.249977111117893"/>
      </right>
      <top style="medium">
        <color theme="2" tint="-0.249977111117893"/>
      </top>
      <bottom style="medium">
        <color theme="2" tint="-0.249977111117893"/>
      </bottom>
      <diagonal/>
    </border>
    <border>
      <left/>
      <right style="thin">
        <color indexed="64"/>
      </right>
      <top style="thin">
        <color indexed="64"/>
      </top>
      <bottom style="thin">
        <color indexed="64"/>
      </bottom>
      <diagonal/>
    </border>
    <border>
      <left style="thin">
        <color theme="2" tint="-0.249977111117893"/>
      </left>
      <right style="thin">
        <color indexed="64"/>
      </right>
      <top/>
      <bottom style="thin">
        <color theme="2" tint="-0.249977111117893"/>
      </bottom>
      <diagonal/>
    </border>
    <border>
      <left style="thin">
        <color indexed="64"/>
      </left>
      <right style="thin">
        <color theme="2" tint="-0.249977111117893"/>
      </right>
      <top style="thin">
        <color indexed="64"/>
      </top>
      <bottom style="thin">
        <color indexed="64"/>
      </bottom>
      <diagonal/>
    </border>
    <border>
      <left style="thin">
        <color theme="2" tint="-0.249977111117893"/>
      </left>
      <right style="thin">
        <color theme="2" tint="-0.249977111117893"/>
      </right>
      <top style="thin">
        <color indexed="64"/>
      </top>
      <bottom style="thin">
        <color indexed="64"/>
      </bottom>
      <diagonal/>
    </border>
    <border>
      <left style="thin">
        <color theme="2" tint="-0.249977111117893"/>
      </left>
      <right style="thin">
        <color indexed="64"/>
      </right>
      <top style="thin">
        <color indexed="64"/>
      </top>
      <bottom style="thin">
        <color indexed="64"/>
      </bottom>
      <diagonal/>
    </border>
    <border>
      <left/>
      <right style="thin">
        <color indexed="64"/>
      </right>
      <top/>
      <bottom/>
      <diagonal/>
    </border>
    <border>
      <left/>
      <right style="thin">
        <color theme="2" tint="-0.249977111117893"/>
      </right>
      <top/>
      <bottom/>
      <diagonal/>
    </border>
    <border>
      <left style="thin">
        <color theme="2" tint="-0.249977111117893"/>
      </left>
      <right style="thin">
        <color theme="2" tint="-0.249977111117893"/>
      </right>
      <top/>
      <bottom/>
      <diagonal/>
    </border>
    <border>
      <left style="thin">
        <color theme="2" tint="-0.249977111117893"/>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theme="0" tint="-0.24994659260841701"/>
      </bottom>
      <diagonal/>
    </border>
    <border>
      <left/>
      <right style="thin">
        <color theme="2" tint="-0.249977111117893"/>
      </right>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right style="thin">
        <color theme="2" tint="-0.249977111117893"/>
      </right>
      <top style="thin">
        <color theme="2" tint="-0.249977111117893"/>
      </top>
      <bottom style="thin">
        <color indexed="64"/>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right style="thin">
        <color theme="2" tint="-0.249977111117893"/>
      </right>
      <top style="thin">
        <color indexed="64"/>
      </top>
      <bottom style="thin">
        <color indexed="64"/>
      </bottom>
      <diagonal/>
    </border>
    <border>
      <left style="thin">
        <color indexed="64"/>
      </left>
      <right style="thin">
        <color theme="2" tint="-0.249977111117893"/>
      </right>
      <top style="thin">
        <color theme="2" tint="-0.249977111117893"/>
      </top>
      <bottom style="thin">
        <color indexed="64"/>
      </bottom>
      <diagonal/>
    </border>
    <border>
      <left style="thin">
        <color indexed="64"/>
      </left>
      <right style="thin">
        <color theme="2" tint="-0.249977111117893"/>
      </right>
      <top/>
      <bottom style="thin">
        <color indexed="64"/>
      </bottom>
      <diagonal/>
    </border>
    <border>
      <left style="thin">
        <color theme="2" tint="-0.249977111117893"/>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theme="2" tint="-0.249977111117893"/>
      </right>
      <top/>
      <bottom style="thin">
        <color indexed="64"/>
      </bottom>
      <diagonal/>
    </border>
  </borders>
  <cellStyleXfs count="5">
    <xf numFmtId="0" fontId="0" fillId="0" borderId="0"/>
    <xf numFmtId="44"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21" fillId="0" borderId="0" applyNumberFormat="0" applyFill="0" applyBorder="0" applyAlignment="0" applyProtection="0"/>
  </cellStyleXfs>
  <cellXfs count="132">
    <xf numFmtId="0" fontId="0" fillId="0" borderId="0" xfId="0"/>
    <xf numFmtId="0" fontId="2" fillId="0" borderId="0" xfId="0" applyFont="1"/>
    <xf numFmtId="0" fontId="3" fillId="0" borderId="0" xfId="0" applyFont="1"/>
    <xf numFmtId="0" fontId="5" fillId="0" borderId="0" xfId="0" applyFont="1" applyAlignment="1">
      <alignment horizontal="left"/>
    </xf>
    <xf numFmtId="0" fontId="1" fillId="0" borderId="6" xfId="0" applyFont="1" applyBorder="1"/>
    <xf numFmtId="0" fontId="1" fillId="0" borderId="7" xfId="0" applyFont="1" applyBorder="1" applyAlignment="1">
      <alignment horizontal="center" wrapText="1"/>
    </xf>
    <xf numFmtId="0" fontId="1" fillId="0" borderId="8" xfId="0" applyFont="1" applyBorder="1" applyAlignment="1">
      <alignment horizontal="center" wrapText="1"/>
    </xf>
    <xf numFmtId="0" fontId="1" fillId="0" borderId="9" xfId="0" applyFont="1" applyBorder="1" applyAlignment="1">
      <alignment horizontal="center" wrapText="1"/>
    </xf>
    <xf numFmtId="164" fontId="0" fillId="0" borderId="10" xfId="0" applyNumberFormat="1" applyBorder="1" applyAlignment="1">
      <alignment horizontal="left"/>
    </xf>
    <xf numFmtId="164" fontId="0" fillId="0" borderId="11" xfId="0" applyNumberFormat="1" applyBorder="1" applyAlignment="1">
      <alignment horizontal="left"/>
    </xf>
    <xf numFmtId="164" fontId="0" fillId="0" borderId="13" xfId="0" applyNumberFormat="1" applyBorder="1" applyAlignment="1">
      <alignment horizontal="left"/>
    </xf>
    <xf numFmtId="165" fontId="0" fillId="0" borderId="0" xfId="0" applyNumberFormat="1" applyAlignment="1">
      <alignment horizontal="center"/>
    </xf>
    <xf numFmtId="0" fontId="6" fillId="2" borderId="0" xfId="0" applyFont="1" applyFill="1"/>
    <xf numFmtId="165" fontId="6" fillId="0" borderId="0" xfId="0" applyNumberFormat="1" applyFont="1" applyAlignment="1">
      <alignment horizontal="center"/>
    </xf>
    <xf numFmtId="0" fontId="6" fillId="0" borderId="0" xfId="0" applyFont="1"/>
    <xf numFmtId="165" fontId="6" fillId="0" borderId="0" xfId="0" applyNumberFormat="1" applyFont="1"/>
    <xf numFmtId="0" fontId="0" fillId="0" borderId="0" xfId="0" applyAlignment="1">
      <alignment horizontal="center"/>
    </xf>
    <xf numFmtId="166" fontId="0" fillId="0" borderId="1" xfId="0" applyNumberFormat="1" applyBorder="1" applyAlignment="1">
      <alignment horizontal="center"/>
    </xf>
    <xf numFmtId="166" fontId="0" fillId="0" borderId="12" xfId="0" applyNumberFormat="1" applyBorder="1" applyAlignment="1">
      <alignment horizontal="center"/>
    </xf>
    <xf numFmtId="166" fontId="0" fillId="0" borderId="14" xfId="0" applyNumberFormat="1" applyBorder="1" applyAlignment="1">
      <alignment horizontal="center"/>
    </xf>
    <xf numFmtId="166" fontId="0" fillId="0" borderId="15" xfId="0" applyNumberFormat="1" applyBorder="1" applyAlignment="1">
      <alignment horizontal="center"/>
    </xf>
    <xf numFmtId="166" fontId="0" fillId="0" borderId="0" xfId="0" applyNumberFormat="1" applyAlignment="1">
      <alignment horizontal="center"/>
    </xf>
    <xf numFmtId="0" fontId="1" fillId="0" borderId="0" xfId="0" applyFont="1" applyAlignment="1">
      <alignment horizontal="center"/>
    </xf>
    <xf numFmtId="0" fontId="8" fillId="0" borderId="6" xfId="0" applyFont="1" applyBorder="1" applyAlignment="1">
      <alignment vertical="top"/>
    </xf>
    <xf numFmtId="0" fontId="9" fillId="0" borderId="6" xfId="0" applyFont="1" applyBorder="1" applyAlignment="1">
      <alignment horizontal="center" vertical="center"/>
    </xf>
    <xf numFmtId="0" fontId="0" fillId="0" borderId="6" xfId="0" applyBorder="1" applyAlignment="1">
      <alignment vertical="top" wrapText="1"/>
    </xf>
    <xf numFmtId="165" fontId="1" fillId="0" borderId="0" xfId="1" applyNumberFormat="1" applyFont="1" applyFill="1" applyAlignment="1">
      <alignment horizontal="center" wrapText="1"/>
    </xf>
    <xf numFmtId="0" fontId="0" fillId="0" borderId="6" xfId="0" applyBorder="1" applyAlignment="1">
      <alignment wrapText="1"/>
    </xf>
    <xf numFmtId="0" fontId="12" fillId="0" borderId="0" xfId="0" applyFont="1"/>
    <xf numFmtId="0" fontId="13" fillId="0" borderId="0" xfId="0" applyFont="1"/>
    <xf numFmtId="0" fontId="12" fillId="0" borderId="18" xfId="0" applyFont="1" applyBorder="1"/>
    <xf numFmtId="0" fontId="12" fillId="0" borderId="19" xfId="0" applyFont="1" applyBorder="1" applyAlignment="1">
      <alignment horizontal="center" wrapText="1"/>
    </xf>
    <xf numFmtId="0" fontId="13" fillId="2" borderId="2" xfId="0" applyFont="1" applyFill="1" applyBorder="1"/>
    <xf numFmtId="165" fontId="13" fillId="2" borderId="2" xfId="0" applyNumberFormat="1" applyFont="1" applyFill="1" applyBorder="1" applyAlignment="1">
      <alignment horizontal="center"/>
    </xf>
    <xf numFmtId="0" fontId="13" fillId="0" borderId="1" xfId="0" applyFont="1" applyBorder="1"/>
    <xf numFmtId="165" fontId="13" fillId="0" borderId="2" xfId="0" applyNumberFormat="1" applyFont="1" applyBorder="1" applyAlignment="1">
      <alignment horizontal="center"/>
    </xf>
    <xf numFmtId="167" fontId="13" fillId="0" borderId="2" xfId="0" applyNumberFormat="1" applyFont="1" applyBorder="1" applyAlignment="1">
      <alignment horizontal="center"/>
    </xf>
    <xf numFmtId="0" fontId="13" fillId="0" borderId="2" xfId="0" applyFont="1" applyBorder="1"/>
    <xf numFmtId="165" fontId="13" fillId="0" borderId="0" xfId="0" applyNumberFormat="1" applyFont="1"/>
    <xf numFmtId="0" fontId="13" fillId="2" borderId="0" xfId="0" applyFont="1" applyFill="1"/>
    <xf numFmtId="0" fontId="14" fillId="0" borderId="0" xfId="0" applyFont="1"/>
    <xf numFmtId="0" fontId="1" fillId="0" borderId="0" xfId="0" applyFont="1"/>
    <xf numFmtId="0" fontId="15" fillId="0" borderId="20" xfId="0" applyFont="1" applyBorder="1"/>
    <xf numFmtId="166" fontId="0" fillId="0" borderId="2" xfId="0" applyNumberFormat="1" applyBorder="1" applyAlignment="1">
      <alignment horizontal="center"/>
    </xf>
    <xf numFmtId="3" fontId="0" fillId="0" borderId="22" xfId="0" applyNumberFormat="1" applyBorder="1" applyAlignment="1">
      <alignment horizontal="center"/>
    </xf>
    <xf numFmtId="3" fontId="0" fillId="0" borderId="23" xfId="0" applyNumberFormat="1" applyBorder="1" applyAlignment="1">
      <alignment horizontal="center"/>
    </xf>
    <xf numFmtId="3" fontId="0" fillId="0" borderId="24" xfId="0" applyNumberFormat="1" applyBorder="1" applyAlignment="1">
      <alignment horizontal="center"/>
    </xf>
    <xf numFmtId="0" fontId="19" fillId="3" borderId="29" xfId="0" applyFont="1" applyFill="1" applyBorder="1" applyAlignment="1">
      <alignment horizontal="center" vertical="center" wrapText="1"/>
    </xf>
    <xf numFmtId="0" fontId="17" fillId="0" borderId="29" xfId="0" applyFont="1" applyBorder="1" applyAlignment="1">
      <alignment vertical="top" wrapText="1"/>
    </xf>
    <xf numFmtId="0" fontId="18" fillId="0" borderId="29" xfId="0" applyFont="1" applyBorder="1" applyAlignment="1">
      <alignment horizontal="center" vertical="center" wrapText="1"/>
    </xf>
    <xf numFmtId="0" fontId="21" fillId="0" borderId="0" xfId="4" applyAlignment="1">
      <alignment horizontal="left" vertical="center" indent="4"/>
    </xf>
    <xf numFmtId="0" fontId="16" fillId="0" borderId="0" xfId="0" applyFont="1" applyAlignment="1">
      <alignment horizontal="center" vertical="center"/>
    </xf>
    <xf numFmtId="0" fontId="11" fillId="0" borderId="0" xfId="0" applyFont="1"/>
    <xf numFmtId="0" fontId="22" fillId="0" borderId="0" xfId="0" applyFont="1" applyAlignment="1">
      <alignment horizontal="right"/>
    </xf>
    <xf numFmtId="0" fontId="18" fillId="2" borderId="29" xfId="0" applyFont="1" applyFill="1" applyBorder="1" applyAlignment="1">
      <alignment horizontal="center" vertical="center" wrapText="1"/>
    </xf>
    <xf numFmtId="0" fontId="17" fillId="2" borderId="29" xfId="0" applyFont="1" applyFill="1" applyBorder="1" applyAlignment="1">
      <alignment vertical="top" wrapText="1"/>
    </xf>
    <xf numFmtId="168" fontId="11" fillId="0" borderId="0" xfId="2" applyNumberFormat="1" applyFont="1"/>
    <xf numFmtId="3" fontId="11" fillId="0" borderId="0" xfId="2" applyNumberFormat="1" applyFont="1"/>
    <xf numFmtId="167" fontId="0" fillId="0" borderId="14" xfId="0" applyNumberFormat="1" applyBorder="1" applyAlignment="1">
      <alignment horizontal="center"/>
    </xf>
    <xf numFmtId="167" fontId="0" fillId="0" borderId="2" xfId="0" applyNumberFormat="1" applyBorder="1" applyAlignment="1">
      <alignment horizontal="center"/>
    </xf>
    <xf numFmtId="0" fontId="23" fillId="0" borderId="20" xfId="0" applyFont="1" applyBorder="1"/>
    <xf numFmtId="3" fontId="24" fillId="0" borderId="22" xfId="0" applyNumberFormat="1" applyFont="1" applyBorder="1" applyAlignment="1">
      <alignment horizontal="center"/>
    </xf>
    <xf numFmtId="3" fontId="24" fillId="0" borderId="23" xfId="0" applyNumberFormat="1" applyFont="1" applyBorder="1" applyAlignment="1">
      <alignment horizontal="center"/>
    </xf>
    <xf numFmtId="3" fontId="24" fillId="0" borderId="24" xfId="0" applyNumberFormat="1" applyFont="1" applyBorder="1" applyAlignment="1">
      <alignment horizontal="center"/>
    </xf>
    <xf numFmtId="0" fontId="24" fillId="0" borderId="0" xfId="0" applyFont="1"/>
    <xf numFmtId="167" fontId="0" fillId="0" borderId="21" xfId="0" applyNumberFormat="1" applyBorder="1" applyAlignment="1">
      <alignment horizontal="center"/>
    </xf>
    <xf numFmtId="167" fontId="0" fillId="0" borderId="15" xfId="0" applyNumberFormat="1" applyBorder="1" applyAlignment="1">
      <alignment horizontal="center"/>
    </xf>
    <xf numFmtId="167" fontId="0" fillId="0" borderId="0" xfId="0" applyNumberFormat="1"/>
    <xf numFmtId="0" fontId="10" fillId="2" borderId="25" xfId="0" applyFont="1" applyFill="1" applyBorder="1"/>
    <xf numFmtId="167" fontId="0" fillId="2" borderId="26" xfId="0" applyNumberFormat="1" applyFill="1" applyBorder="1" applyAlignment="1">
      <alignment horizontal="center"/>
    </xf>
    <xf numFmtId="167" fontId="0" fillId="2" borderId="27" xfId="0" applyNumberFormat="1" applyFill="1" applyBorder="1" applyAlignment="1">
      <alignment horizontal="center"/>
    </xf>
    <xf numFmtId="167" fontId="0" fillId="2" borderId="28" xfId="0" applyNumberFormat="1" applyFill="1" applyBorder="1" applyAlignment="1">
      <alignment horizontal="center"/>
    </xf>
    <xf numFmtId="0" fontId="25" fillId="0" borderId="0" xfId="0" applyFont="1"/>
    <xf numFmtId="3" fontId="0" fillId="0" borderId="0" xfId="0" applyNumberFormat="1"/>
    <xf numFmtId="167" fontId="0" fillId="2" borderId="0" xfId="0" applyNumberFormat="1" applyFill="1"/>
    <xf numFmtId="0" fontId="1" fillId="0" borderId="17" xfId="0" applyFont="1" applyBorder="1"/>
    <xf numFmtId="0" fontId="1" fillId="0" borderId="25" xfId="0" applyFont="1" applyBorder="1" applyAlignment="1">
      <alignment horizontal="left"/>
    </xf>
    <xf numFmtId="49" fontId="0" fillId="0" borderId="30" xfId="0" applyNumberFormat="1" applyBorder="1" applyAlignment="1">
      <alignment horizontal="center"/>
    </xf>
    <xf numFmtId="166" fontId="0" fillId="0" borderId="32" xfId="0" applyNumberFormat="1" applyBorder="1" applyAlignment="1">
      <alignment horizontal="center"/>
    </xf>
    <xf numFmtId="49" fontId="0" fillId="0" borderId="34" xfId="0" applyNumberFormat="1" applyBorder="1" applyAlignment="1">
      <alignment horizontal="center"/>
    </xf>
    <xf numFmtId="49" fontId="0" fillId="0" borderId="35" xfId="0" applyNumberFormat="1" applyBorder="1" applyAlignment="1">
      <alignment horizontal="center"/>
    </xf>
    <xf numFmtId="166" fontId="0" fillId="0" borderId="31" xfId="0" applyNumberFormat="1" applyBorder="1" applyAlignment="1">
      <alignment horizontal="center"/>
    </xf>
    <xf numFmtId="166" fontId="0" fillId="0" borderId="16" xfId="0" applyNumberFormat="1" applyBorder="1" applyAlignment="1">
      <alignment horizontal="center"/>
    </xf>
    <xf numFmtId="10" fontId="0" fillId="0" borderId="33" xfId="3" applyNumberFormat="1" applyFont="1" applyBorder="1" applyAlignment="1">
      <alignment horizontal="center"/>
    </xf>
    <xf numFmtId="10" fontId="0" fillId="0" borderId="14" xfId="0" applyNumberFormat="1" applyBorder="1" applyAlignment="1">
      <alignment horizontal="center"/>
    </xf>
    <xf numFmtId="10" fontId="0" fillId="0" borderId="15" xfId="0" applyNumberFormat="1" applyBorder="1" applyAlignment="1">
      <alignment horizontal="center"/>
    </xf>
    <xf numFmtId="49" fontId="0" fillId="0" borderId="0" xfId="0" applyNumberFormat="1" applyAlignment="1">
      <alignment horizontal="left"/>
    </xf>
    <xf numFmtId="164" fontId="0" fillId="2" borderId="10" xfId="0" applyNumberFormat="1" applyFill="1" applyBorder="1" applyAlignment="1">
      <alignment horizontal="left"/>
    </xf>
    <xf numFmtId="0" fontId="26" fillId="2" borderId="0" xfId="0" applyFont="1" applyFill="1"/>
    <xf numFmtId="165" fontId="26" fillId="0" borderId="0" xfId="0" applyNumberFormat="1" applyFont="1" applyAlignment="1">
      <alignment horizontal="center"/>
    </xf>
    <xf numFmtId="0" fontId="26" fillId="0" borderId="0" xfId="0" applyFont="1"/>
    <xf numFmtId="166" fontId="0" fillId="2" borderId="2" xfId="0" applyNumberFormat="1" applyFill="1" applyBorder="1" applyAlignment="1">
      <alignment horizontal="center"/>
    </xf>
    <xf numFmtId="166" fontId="0" fillId="2" borderId="16" xfId="0" applyNumberFormat="1" applyFill="1" applyBorder="1" applyAlignment="1">
      <alignment horizontal="center"/>
    </xf>
    <xf numFmtId="0" fontId="0" fillId="0" borderId="0" xfId="0" applyAlignment="1">
      <alignment vertical="top"/>
    </xf>
    <xf numFmtId="0" fontId="2" fillId="0" borderId="0" xfId="0" applyFont="1" applyAlignment="1">
      <alignment horizontal="right"/>
    </xf>
    <xf numFmtId="0" fontId="4" fillId="0" borderId="0" xfId="0" applyFont="1"/>
    <xf numFmtId="164" fontId="0" fillId="0" borderId="6" xfId="0" applyNumberFormat="1" applyBorder="1" applyAlignment="1">
      <alignment horizontal="left"/>
    </xf>
    <xf numFmtId="166" fontId="0" fillId="0" borderId="6" xfId="0" applyNumberFormat="1" applyBorder="1" applyAlignment="1">
      <alignment horizontal="center"/>
    </xf>
    <xf numFmtId="166" fontId="0" fillId="0" borderId="36" xfId="0" applyNumberFormat="1" applyBorder="1" applyAlignment="1">
      <alignment horizontal="center"/>
    </xf>
    <xf numFmtId="166" fontId="0" fillId="0" borderId="24" xfId="0" applyNumberFormat="1" applyBorder="1" applyAlignment="1">
      <alignment horizontal="center"/>
    </xf>
    <xf numFmtId="166" fontId="0" fillId="0" borderId="22" xfId="0" applyNumberFormat="1" applyBorder="1" applyAlignment="1">
      <alignment horizontal="center"/>
    </xf>
    <xf numFmtId="0" fontId="0" fillId="0" borderId="6" xfId="0" applyBorder="1" applyAlignment="1">
      <alignment horizontal="center"/>
    </xf>
    <xf numFmtId="0" fontId="1" fillId="4" borderId="8" xfId="0" applyFont="1" applyFill="1" applyBorder="1" applyAlignment="1">
      <alignment horizontal="center" wrapText="1"/>
    </xf>
    <xf numFmtId="0" fontId="1" fillId="4" borderId="9" xfId="0" applyFont="1" applyFill="1" applyBorder="1" applyAlignment="1">
      <alignment horizontal="center" wrapText="1"/>
    </xf>
    <xf numFmtId="166" fontId="0" fillId="4" borderId="36" xfId="0" applyNumberFormat="1" applyFill="1" applyBorder="1" applyAlignment="1">
      <alignment horizontal="center"/>
    </xf>
    <xf numFmtId="166" fontId="0" fillId="4" borderId="24" xfId="0" applyNumberFormat="1" applyFill="1" applyBorder="1" applyAlignment="1">
      <alignment horizontal="center"/>
    </xf>
    <xf numFmtId="167" fontId="0" fillId="0" borderId="37" xfId="0" applyNumberFormat="1" applyBorder="1" applyAlignment="1">
      <alignment horizontal="center"/>
    </xf>
    <xf numFmtId="0" fontId="1" fillId="0" borderId="38" xfId="0" applyFont="1" applyBorder="1" applyAlignment="1">
      <alignment horizontal="center" wrapText="1"/>
    </xf>
    <xf numFmtId="0" fontId="1" fillId="0" borderId="39" xfId="0" applyFont="1" applyBorder="1" applyAlignment="1">
      <alignment horizontal="center" wrapText="1"/>
    </xf>
    <xf numFmtId="0" fontId="0" fillId="0" borderId="6" xfId="0" applyBorder="1"/>
    <xf numFmtId="0" fontId="0" fillId="0" borderId="42" xfId="0" applyBorder="1" applyAlignment="1">
      <alignment horizontal="center" wrapText="1"/>
    </xf>
    <xf numFmtId="0" fontId="0" fillId="0" borderId="43" xfId="0" applyBorder="1" applyAlignment="1">
      <alignment horizontal="center" wrapText="1"/>
    </xf>
    <xf numFmtId="0" fontId="0" fillId="0" borderId="39" xfId="0" applyBorder="1" applyAlignment="1">
      <alignment horizontal="center" wrapText="1"/>
    </xf>
    <xf numFmtId="0" fontId="0" fillId="0" borderId="38" xfId="0" applyBorder="1" applyAlignment="1">
      <alignment horizontal="center" wrapText="1"/>
    </xf>
    <xf numFmtId="0" fontId="1" fillId="0" borderId="6" xfId="0" applyFont="1" applyBorder="1" applyAlignment="1">
      <alignment horizontal="center" wrapText="1"/>
    </xf>
    <xf numFmtId="169" fontId="0" fillId="0" borderId="6" xfId="0" applyNumberFormat="1" applyBorder="1"/>
    <xf numFmtId="3" fontId="1" fillId="0" borderId="6" xfId="0" applyNumberFormat="1" applyFont="1" applyBorder="1" applyAlignment="1">
      <alignment horizontal="center" wrapText="1"/>
    </xf>
    <xf numFmtId="3" fontId="1" fillId="0" borderId="6" xfId="0" applyNumberFormat="1" applyFont="1" applyBorder="1"/>
    <xf numFmtId="167" fontId="0" fillId="0" borderId="6" xfId="0" applyNumberFormat="1" applyBorder="1" applyAlignment="1">
      <alignment horizontal="center"/>
    </xf>
    <xf numFmtId="0" fontId="1" fillId="2" borderId="6" xfId="0" applyFont="1" applyFill="1" applyBorder="1"/>
    <xf numFmtId="167" fontId="0" fillId="2" borderId="6" xfId="0" applyNumberFormat="1" applyFill="1" applyBorder="1" applyAlignment="1">
      <alignment horizontal="center"/>
    </xf>
    <xf numFmtId="169" fontId="0" fillId="2" borderId="6" xfId="0" applyNumberFormat="1" applyFill="1" applyBorder="1"/>
    <xf numFmtId="0" fontId="0" fillId="0" borderId="6" xfId="0" applyBorder="1" applyAlignment="1">
      <alignment horizontal="center" vertical="center"/>
    </xf>
    <xf numFmtId="0" fontId="29" fillId="0" borderId="6" xfId="0" applyFont="1" applyBorder="1" applyAlignment="1">
      <alignment horizontal="center"/>
    </xf>
    <xf numFmtId="0" fontId="15" fillId="2" borderId="6" xfId="0" applyFont="1" applyFill="1" applyBorder="1" applyAlignment="1">
      <alignment horizontal="center" vertical="center" wrapText="1"/>
    </xf>
    <xf numFmtId="0" fontId="6" fillId="0" borderId="0" xfId="0" applyFont="1" applyAlignment="1">
      <alignment horizontal="left" vertical="top" wrapText="1"/>
    </xf>
    <xf numFmtId="0" fontId="1" fillId="0" borderId="40" xfId="0" applyFont="1" applyBorder="1" applyAlignment="1">
      <alignment horizontal="center" wrapText="1"/>
    </xf>
    <xf numFmtId="0" fontId="1" fillId="0" borderId="41" xfId="0" applyFont="1" applyBorder="1" applyAlignment="1">
      <alignment horizontal="center" wrapText="1"/>
    </xf>
    <xf numFmtId="0" fontId="1" fillId="0" borderId="20"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cellXfs>
  <cellStyles count="5">
    <cellStyle name="Comma" xfId="2" builtinId="3"/>
    <cellStyle name="Currency" xfId="1" builtinId="4"/>
    <cellStyle name="Hyperlink" xfId="4" builtinId="8"/>
    <cellStyle name="Normal" xfId="0" builtinId="0"/>
    <cellStyle name="Percent" xfId="3" builtinId="5"/>
  </cellStyles>
  <dxfs count="1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28</xdr:row>
      <xdr:rowOff>60960</xdr:rowOff>
    </xdr:from>
    <xdr:to>
      <xdr:col>2</xdr:col>
      <xdr:colOff>2061941</xdr:colOff>
      <xdr:row>40</xdr:row>
      <xdr:rowOff>89217</xdr:rowOff>
    </xdr:to>
    <xdr:pic>
      <xdr:nvPicPr>
        <xdr:cNvPr id="2" name="Picture 1">
          <a:extLst>
            <a:ext uri="{FF2B5EF4-FFF2-40B4-BE49-F238E27FC236}">
              <a16:creationId xmlns:a16="http://schemas.microsoft.com/office/drawing/2014/main" id="{E6D2E240-F91F-5B04-673D-88217EEF1C6A}"/>
            </a:ext>
          </a:extLst>
        </xdr:cNvPr>
        <xdr:cNvPicPr>
          <a:picLocks noChangeAspect="1"/>
        </xdr:cNvPicPr>
      </xdr:nvPicPr>
      <xdr:blipFill>
        <a:blip xmlns:r="http://schemas.openxmlformats.org/officeDocument/2006/relationships" r:embed="rId1"/>
        <a:stretch>
          <a:fillRect/>
        </a:stretch>
      </xdr:blipFill>
      <xdr:spPr>
        <a:xfrm>
          <a:off x="487680" y="6583680"/>
          <a:ext cx="5361401" cy="2222817"/>
        </a:xfrm>
        <a:prstGeom prst="rect">
          <a:avLst/>
        </a:prstGeom>
      </xdr:spPr>
    </xdr:pic>
    <xdr:clientData/>
  </xdr:twoCellAnchor>
  <xdr:twoCellAnchor editAs="oneCell">
    <xdr:from>
      <xdr:col>1</xdr:col>
      <xdr:colOff>0</xdr:colOff>
      <xdr:row>43</xdr:row>
      <xdr:rowOff>0</xdr:rowOff>
    </xdr:from>
    <xdr:to>
      <xdr:col>2</xdr:col>
      <xdr:colOff>986249</xdr:colOff>
      <xdr:row>48</xdr:row>
      <xdr:rowOff>142743</xdr:rowOff>
    </xdr:to>
    <xdr:pic>
      <xdr:nvPicPr>
        <xdr:cNvPr id="3" name="Picture 2">
          <a:extLst>
            <a:ext uri="{FF2B5EF4-FFF2-40B4-BE49-F238E27FC236}">
              <a16:creationId xmlns:a16="http://schemas.microsoft.com/office/drawing/2014/main" id="{ED29E3B5-DBDD-EBF9-3FE1-5933C71414FC}"/>
            </a:ext>
          </a:extLst>
        </xdr:cNvPr>
        <xdr:cNvPicPr>
          <a:picLocks noChangeAspect="1"/>
        </xdr:cNvPicPr>
      </xdr:nvPicPr>
      <xdr:blipFill>
        <a:blip xmlns:r="http://schemas.openxmlformats.org/officeDocument/2006/relationships" r:embed="rId2"/>
        <a:stretch>
          <a:fillRect/>
        </a:stretch>
      </xdr:blipFill>
      <xdr:spPr>
        <a:xfrm>
          <a:off x="449580" y="9265920"/>
          <a:ext cx="4323809" cy="10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229F6-6E3E-4678-BAA4-77222A4C73C5}">
  <sheetPr>
    <pageSetUpPr fitToPage="1"/>
  </sheetPr>
  <dimension ref="A1:H28"/>
  <sheetViews>
    <sheetView tabSelected="1" topLeftCell="A4" zoomScaleNormal="100" workbookViewId="0">
      <selection activeCell="G12" sqref="G12"/>
    </sheetView>
  </sheetViews>
  <sheetFormatPr defaultRowHeight="14.4" x14ac:dyDescent="0.3"/>
  <cols>
    <col min="2" max="2" width="45.33203125" bestFit="1" customWidth="1"/>
    <col min="3" max="3" width="21.5546875" customWidth="1"/>
    <col min="4" max="5" width="15.6640625" customWidth="1"/>
    <col min="6" max="6" width="13.33203125" customWidth="1"/>
    <col min="7" max="7" width="11" bestFit="1" customWidth="1"/>
  </cols>
  <sheetData>
    <row r="1" spans="1:6" x14ac:dyDescent="0.3">
      <c r="A1" t="s">
        <v>154</v>
      </c>
    </row>
    <row r="2" spans="1:6" ht="15.6" x14ac:dyDescent="0.3">
      <c r="A2" t="s">
        <v>155</v>
      </c>
      <c r="C2" s="95"/>
    </row>
    <row r="3" spans="1:6" ht="15.6" x14ac:dyDescent="0.3">
      <c r="A3" t="s">
        <v>156</v>
      </c>
      <c r="C3" s="95"/>
    </row>
    <row r="4" spans="1:6" ht="15.6" x14ac:dyDescent="0.3">
      <c r="A4" t="s">
        <v>157</v>
      </c>
      <c r="C4" s="95"/>
    </row>
    <row r="5" spans="1:6" ht="15.6" x14ac:dyDescent="0.3">
      <c r="A5" t="s">
        <v>158</v>
      </c>
      <c r="C5" s="95"/>
    </row>
    <row r="6" spans="1:6" ht="12" customHeight="1" x14ac:dyDescent="0.3">
      <c r="C6" s="1"/>
      <c r="D6" s="3"/>
      <c r="E6" s="3"/>
    </row>
    <row r="7" spans="1:6" x14ac:dyDescent="0.3">
      <c r="C7" s="126" t="s">
        <v>167</v>
      </c>
      <c r="D7" s="127"/>
      <c r="E7" s="127"/>
      <c r="F7" s="128"/>
    </row>
    <row r="8" spans="1:6" x14ac:dyDescent="0.3">
      <c r="B8" s="4" t="s">
        <v>168</v>
      </c>
      <c r="C8" s="114" t="s">
        <v>9</v>
      </c>
      <c r="D8" s="114" t="s">
        <v>10</v>
      </c>
      <c r="E8" s="114" t="s">
        <v>11</v>
      </c>
      <c r="F8" s="4" t="s">
        <v>164</v>
      </c>
    </row>
    <row r="9" spans="1:6" x14ac:dyDescent="0.3">
      <c r="B9" s="4" t="s">
        <v>165</v>
      </c>
      <c r="C9" s="114" t="s">
        <v>166</v>
      </c>
      <c r="D9" s="114" t="s">
        <v>166</v>
      </c>
      <c r="E9" s="114" t="s">
        <v>166</v>
      </c>
      <c r="F9" s="4" t="s">
        <v>166</v>
      </c>
    </row>
    <row r="10" spans="1:6" ht="29.25" customHeight="1" x14ac:dyDescent="0.3">
      <c r="B10" s="4" t="s">
        <v>159</v>
      </c>
      <c r="C10" s="109" t="s">
        <v>160</v>
      </c>
      <c r="D10" s="109" t="s">
        <v>160</v>
      </c>
      <c r="E10" s="109" t="s">
        <v>160</v>
      </c>
      <c r="F10" s="109" t="s">
        <v>160</v>
      </c>
    </row>
    <row r="11" spans="1:6" ht="29.25" customHeight="1" x14ac:dyDescent="0.3">
      <c r="B11" s="4" t="s">
        <v>161</v>
      </c>
      <c r="C11" s="121">
        <v>1.51</v>
      </c>
      <c r="D11" s="121">
        <v>1.59</v>
      </c>
      <c r="E11" s="121">
        <v>1.59</v>
      </c>
      <c r="F11" s="121">
        <v>1.55</v>
      </c>
    </row>
    <row r="12" spans="1:6" ht="28.5" customHeight="1" x14ac:dyDescent="0.3">
      <c r="B12" s="4" t="s">
        <v>162</v>
      </c>
      <c r="C12" s="115">
        <v>1.7450000000000001</v>
      </c>
      <c r="D12" s="115">
        <v>1.825</v>
      </c>
      <c r="E12" s="115">
        <v>1.7450000000000001</v>
      </c>
      <c r="F12" s="115">
        <v>1.7250000000000001</v>
      </c>
    </row>
    <row r="13" spans="1:6" x14ac:dyDescent="0.3">
      <c r="B13" s="4" t="s">
        <v>163</v>
      </c>
      <c r="C13" s="115">
        <v>1.8</v>
      </c>
      <c r="D13" s="115">
        <v>1.86</v>
      </c>
      <c r="E13" s="115">
        <v>1.81</v>
      </c>
      <c r="F13" s="115">
        <v>1.76</v>
      </c>
    </row>
    <row r="14" spans="1:6" s="14" customFormat="1" ht="13.8" x14ac:dyDescent="0.3">
      <c r="C14" s="13"/>
      <c r="D14" s="13"/>
      <c r="E14" s="13"/>
    </row>
    <row r="15" spans="1:6" s="14" customFormat="1" ht="13.8" x14ac:dyDescent="0.3">
      <c r="C15" s="13"/>
      <c r="D15" s="13"/>
      <c r="E15" s="13"/>
    </row>
    <row r="16" spans="1:6" s="14" customFormat="1" ht="13.8" x14ac:dyDescent="0.3">
      <c r="C16" s="15"/>
      <c r="D16" s="15"/>
      <c r="E16" s="15"/>
    </row>
    <row r="17" spans="2:8" s="14" customFormat="1" ht="13.8" x14ac:dyDescent="0.3"/>
    <row r="18" spans="2:8" ht="94.5" customHeight="1" x14ac:dyDescent="0.3">
      <c r="B18" s="125" t="s">
        <v>144</v>
      </c>
      <c r="C18" s="125"/>
      <c r="D18" s="125"/>
      <c r="E18" s="125"/>
      <c r="F18" s="125"/>
    </row>
    <row r="21" spans="2:8" ht="15.6" x14ac:dyDescent="0.3">
      <c r="C21" s="1"/>
      <c r="D21" s="3"/>
      <c r="E21" s="3"/>
    </row>
    <row r="22" spans="2:8" x14ac:dyDescent="0.3">
      <c r="C22" s="126" t="s">
        <v>167</v>
      </c>
      <c r="D22" s="127"/>
      <c r="E22" s="127"/>
      <c r="F22" s="128"/>
    </row>
    <row r="23" spans="2:8" x14ac:dyDescent="0.3">
      <c r="B23" s="4" t="s">
        <v>168</v>
      </c>
      <c r="C23" s="114" t="s">
        <v>9</v>
      </c>
      <c r="D23" s="114" t="s">
        <v>10</v>
      </c>
      <c r="E23" s="114" t="s">
        <v>11</v>
      </c>
      <c r="F23" s="4" t="s">
        <v>164</v>
      </c>
    </row>
    <row r="24" spans="2:8" x14ac:dyDescent="0.3">
      <c r="B24" s="4" t="s">
        <v>169</v>
      </c>
      <c r="C24" s="116">
        <v>95000</v>
      </c>
      <c r="D24" s="116">
        <v>5400</v>
      </c>
      <c r="E24" s="116">
        <v>19200</v>
      </c>
      <c r="F24" s="117">
        <v>278400</v>
      </c>
    </row>
    <row r="25" spans="2:8" x14ac:dyDescent="0.3">
      <c r="B25" s="4" t="s">
        <v>159</v>
      </c>
      <c r="C25" s="101" t="s">
        <v>148</v>
      </c>
      <c r="D25" s="101" t="s">
        <v>148</v>
      </c>
      <c r="E25" s="101" t="s">
        <v>148</v>
      </c>
      <c r="F25" s="101" t="s">
        <v>148</v>
      </c>
    </row>
    <row r="26" spans="2:8" x14ac:dyDescent="0.3">
      <c r="B26" s="119" t="s">
        <v>161</v>
      </c>
      <c r="C26" s="120">
        <f>C11*C24</f>
        <v>143450</v>
      </c>
      <c r="D26" s="120">
        <f t="shared" ref="D26:F26" si="0">D11*D24</f>
        <v>8586</v>
      </c>
      <c r="E26" s="120">
        <f t="shared" si="0"/>
        <v>30528</v>
      </c>
      <c r="F26" s="120">
        <f t="shared" si="0"/>
        <v>431520</v>
      </c>
      <c r="G26" s="74">
        <f>SUM(C26:F26)</f>
        <v>614084</v>
      </c>
      <c r="H26" t="s">
        <v>170</v>
      </c>
    </row>
    <row r="27" spans="2:8" x14ac:dyDescent="0.3">
      <c r="B27" s="4" t="s">
        <v>162</v>
      </c>
      <c r="C27" s="118">
        <f>C12*C24</f>
        <v>165775</v>
      </c>
      <c r="D27" s="118">
        <f t="shared" ref="D27:F27" si="1">D12*D24</f>
        <v>9855</v>
      </c>
      <c r="E27" s="118">
        <f t="shared" si="1"/>
        <v>33504</v>
      </c>
      <c r="F27" s="118">
        <f t="shared" si="1"/>
        <v>480240</v>
      </c>
      <c r="G27" s="67">
        <f>SUM(C27:F27)</f>
        <v>689374</v>
      </c>
    </row>
    <row r="28" spans="2:8" x14ac:dyDescent="0.3">
      <c r="B28" s="4" t="s">
        <v>163</v>
      </c>
      <c r="C28" s="118">
        <f>C13*C24</f>
        <v>171000</v>
      </c>
      <c r="D28" s="118">
        <f t="shared" ref="D28:F28" si="2">D13*D24</f>
        <v>10044</v>
      </c>
      <c r="E28" s="118">
        <f t="shared" si="2"/>
        <v>34752</v>
      </c>
      <c r="F28" s="118">
        <f t="shared" si="2"/>
        <v>489984</v>
      </c>
      <c r="G28" s="67">
        <f>SUM(C28:F28)</f>
        <v>705780</v>
      </c>
    </row>
  </sheetData>
  <mergeCells count="3">
    <mergeCell ref="B18:F18"/>
    <mergeCell ref="C7:F7"/>
    <mergeCell ref="C22:F22"/>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FF"/>
    <pageSetUpPr fitToPage="1"/>
  </sheetPr>
  <dimension ref="A1:E43"/>
  <sheetViews>
    <sheetView topLeftCell="A2" workbookViewId="0">
      <pane xSplit="2" topLeftCell="C1" activePane="topRight" state="frozen"/>
      <selection pane="topRight" activeCell="C12" sqref="C12"/>
    </sheetView>
  </sheetViews>
  <sheetFormatPr defaultColWidth="8.88671875" defaultRowHeight="14.4" x14ac:dyDescent="0.3"/>
  <cols>
    <col min="1" max="1" width="6.5546875" style="16" bestFit="1" customWidth="1"/>
    <col min="2" max="2" width="48.6640625" customWidth="1"/>
    <col min="3" max="3" width="45.33203125" bestFit="1" customWidth="1"/>
    <col min="4" max="4" width="23" bestFit="1" customWidth="1"/>
    <col min="5" max="5" width="26.33203125" bestFit="1" customWidth="1"/>
  </cols>
  <sheetData>
    <row r="1" spans="1:5" x14ac:dyDescent="0.3">
      <c r="A1" t="s">
        <v>154</v>
      </c>
    </row>
    <row r="2" spans="1:5" x14ac:dyDescent="0.3">
      <c r="A2" t="s">
        <v>155</v>
      </c>
    </row>
    <row r="3" spans="1:5" x14ac:dyDescent="0.3">
      <c r="A3" t="s">
        <v>156</v>
      </c>
    </row>
    <row r="4" spans="1:5" x14ac:dyDescent="0.3">
      <c r="A4" t="s">
        <v>157</v>
      </c>
    </row>
    <row r="5" spans="1:5" x14ac:dyDescent="0.3">
      <c r="A5" t="s">
        <v>158</v>
      </c>
      <c r="C5" s="22"/>
    </row>
    <row r="6" spans="1:5" x14ac:dyDescent="0.3">
      <c r="C6" s="4" t="s">
        <v>161</v>
      </c>
      <c r="D6" s="4" t="s">
        <v>162</v>
      </c>
      <c r="E6" s="4" t="s">
        <v>163</v>
      </c>
    </row>
    <row r="7" spans="1:5" ht="24" customHeight="1" x14ac:dyDescent="0.3">
      <c r="A7" s="101" t="s">
        <v>147</v>
      </c>
      <c r="B7" s="23" t="s">
        <v>35</v>
      </c>
      <c r="C7" s="124" t="s">
        <v>180</v>
      </c>
      <c r="D7" s="122"/>
      <c r="E7" s="101"/>
    </row>
    <row r="8" spans="1:5" x14ac:dyDescent="0.3">
      <c r="A8" s="101">
        <v>1</v>
      </c>
      <c r="B8" s="27" t="s">
        <v>139</v>
      </c>
      <c r="C8" s="24" t="s">
        <v>171</v>
      </c>
      <c r="D8" s="101" t="s">
        <v>171</v>
      </c>
      <c r="E8" s="101" t="s">
        <v>171</v>
      </c>
    </row>
    <row r="9" spans="1:5" x14ac:dyDescent="0.3">
      <c r="A9" s="101">
        <f>A8+1</f>
        <v>2</v>
      </c>
      <c r="B9" s="25" t="s">
        <v>36</v>
      </c>
      <c r="C9" s="24" t="s">
        <v>171</v>
      </c>
      <c r="D9" s="101" t="s">
        <v>171</v>
      </c>
      <c r="E9" s="101" t="s">
        <v>171</v>
      </c>
    </row>
    <row r="10" spans="1:5" x14ac:dyDescent="0.3">
      <c r="A10" s="101">
        <f t="shared" ref="A10:A24" si="0">A9+1</f>
        <v>3</v>
      </c>
      <c r="B10" s="27" t="s">
        <v>37</v>
      </c>
      <c r="C10" s="24" t="s">
        <v>171</v>
      </c>
      <c r="D10" s="101" t="s">
        <v>171</v>
      </c>
      <c r="E10" s="101" t="s">
        <v>171</v>
      </c>
    </row>
    <row r="11" spans="1:5" x14ac:dyDescent="0.3">
      <c r="A11" s="101">
        <f t="shared" si="0"/>
        <v>4</v>
      </c>
      <c r="B11" s="25" t="s">
        <v>38</v>
      </c>
      <c r="C11" s="24" t="s">
        <v>171</v>
      </c>
      <c r="D11" s="101" t="s">
        <v>171</v>
      </c>
      <c r="E11" s="101" t="s">
        <v>171</v>
      </c>
    </row>
    <row r="12" spans="1:5" ht="28.8" x14ac:dyDescent="0.3">
      <c r="A12" s="101">
        <f t="shared" si="0"/>
        <v>5</v>
      </c>
      <c r="B12" s="25" t="s">
        <v>39</v>
      </c>
      <c r="C12" s="24" t="s">
        <v>172</v>
      </c>
      <c r="D12" s="123" t="s">
        <v>176</v>
      </c>
      <c r="E12" s="101" t="s">
        <v>172</v>
      </c>
    </row>
    <row r="13" spans="1:5" x14ac:dyDescent="0.3">
      <c r="A13" s="101">
        <f t="shared" si="0"/>
        <v>6</v>
      </c>
      <c r="B13" s="25" t="s">
        <v>40</v>
      </c>
      <c r="C13" s="24" t="s">
        <v>171</v>
      </c>
      <c r="D13" s="101" t="s">
        <v>171</v>
      </c>
      <c r="E13" s="101" t="s">
        <v>171</v>
      </c>
    </row>
    <row r="14" spans="1:5" ht="28.8" x14ac:dyDescent="0.3">
      <c r="A14" s="101">
        <f t="shared" si="0"/>
        <v>7</v>
      </c>
      <c r="B14" s="25" t="s">
        <v>41</v>
      </c>
      <c r="C14" s="24" t="s">
        <v>172</v>
      </c>
      <c r="D14" s="101" t="s">
        <v>49</v>
      </c>
      <c r="E14" s="101" t="s">
        <v>172</v>
      </c>
    </row>
    <row r="15" spans="1:5" x14ac:dyDescent="0.3">
      <c r="A15" s="101">
        <f t="shared" si="0"/>
        <v>8</v>
      </c>
      <c r="B15" s="25" t="s">
        <v>42</v>
      </c>
      <c r="C15" s="24" t="s">
        <v>171</v>
      </c>
      <c r="D15" s="101" t="s">
        <v>171</v>
      </c>
      <c r="E15" s="101" t="s">
        <v>171</v>
      </c>
    </row>
    <row r="16" spans="1:5" x14ac:dyDescent="0.3">
      <c r="A16" s="101">
        <f t="shared" si="0"/>
        <v>9</v>
      </c>
      <c r="B16" s="25" t="s">
        <v>43</v>
      </c>
      <c r="C16" s="24" t="s">
        <v>171</v>
      </c>
      <c r="D16" s="101" t="s">
        <v>171</v>
      </c>
      <c r="E16" s="101" t="s">
        <v>171</v>
      </c>
    </row>
    <row r="17" spans="1:5" ht="57.6" x14ac:dyDescent="0.3">
      <c r="A17" s="101">
        <f t="shared" si="0"/>
        <v>10</v>
      </c>
      <c r="B17" s="25" t="s">
        <v>51</v>
      </c>
      <c r="C17" s="24" t="s">
        <v>171</v>
      </c>
      <c r="D17" s="101" t="s">
        <v>171</v>
      </c>
      <c r="E17" s="101" t="s">
        <v>171</v>
      </c>
    </row>
    <row r="18" spans="1:5" ht="28.8" x14ac:dyDescent="0.3">
      <c r="A18" s="101">
        <f t="shared" si="0"/>
        <v>11</v>
      </c>
      <c r="B18" s="25" t="s">
        <v>52</v>
      </c>
      <c r="C18" s="24" t="s">
        <v>171</v>
      </c>
      <c r="D18" s="101" t="s">
        <v>171</v>
      </c>
      <c r="E18" s="101" t="s">
        <v>171</v>
      </c>
    </row>
    <row r="19" spans="1:5" x14ac:dyDescent="0.3">
      <c r="A19" s="101">
        <f t="shared" si="0"/>
        <v>12</v>
      </c>
      <c r="B19" s="25" t="s">
        <v>44</v>
      </c>
      <c r="C19" s="24" t="s">
        <v>175</v>
      </c>
      <c r="D19" s="101" t="s">
        <v>177</v>
      </c>
      <c r="E19" s="101" t="s">
        <v>173</v>
      </c>
    </row>
    <row r="20" spans="1:5" x14ac:dyDescent="0.3">
      <c r="A20" s="101">
        <f t="shared" si="0"/>
        <v>13</v>
      </c>
      <c r="B20" s="25" t="s">
        <v>45</v>
      </c>
      <c r="C20" s="24" t="s">
        <v>171</v>
      </c>
      <c r="D20" s="101" t="s">
        <v>171</v>
      </c>
      <c r="E20" s="101" t="s">
        <v>171</v>
      </c>
    </row>
    <row r="21" spans="1:5" x14ac:dyDescent="0.3">
      <c r="A21" s="101">
        <f t="shared" si="0"/>
        <v>14</v>
      </c>
      <c r="B21" s="25" t="s">
        <v>46</v>
      </c>
      <c r="C21" s="24" t="s">
        <v>171</v>
      </c>
      <c r="D21" s="101" t="s">
        <v>171</v>
      </c>
      <c r="E21" s="101" t="s">
        <v>171</v>
      </c>
    </row>
    <row r="22" spans="1:5" x14ac:dyDescent="0.3">
      <c r="A22" s="101">
        <f t="shared" si="0"/>
        <v>15</v>
      </c>
      <c r="B22" s="25" t="s">
        <v>47</v>
      </c>
      <c r="C22" s="24" t="s">
        <v>49</v>
      </c>
      <c r="D22" s="101" t="s">
        <v>49</v>
      </c>
      <c r="E22" s="101" t="s">
        <v>49</v>
      </c>
    </row>
    <row r="23" spans="1:5" ht="28.8" x14ac:dyDescent="0.3">
      <c r="A23" s="101">
        <f t="shared" si="0"/>
        <v>16</v>
      </c>
      <c r="B23" s="25" t="s">
        <v>48</v>
      </c>
      <c r="C23" s="24" t="s">
        <v>172</v>
      </c>
      <c r="D23" s="101" t="s">
        <v>174</v>
      </c>
      <c r="E23" s="101" t="s">
        <v>172</v>
      </c>
    </row>
    <row r="24" spans="1:5" x14ac:dyDescent="0.3">
      <c r="A24" s="101">
        <f t="shared" si="0"/>
        <v>17</v>
      </c>
      <c r="B24" s="25" t="s">
        <v>50</v>
      </c>
      <c r="C24" s="24" t="s">
        <v>174</v>
      </c>
      <c r="D24" s="101" t="s">
        <v>174</v>
      </c>
      <c r="E24" s="101" t="s">
        <v>172</v>
      </c>
    </row>
    <row r="25" spans="1:5" x14ac:dyDescent="0.3">
      <c r="C25" s="26"/>
    </row>
    <row r="27" spans="1:5" x14ac:dyDescent="0.3">
      <c r="B27" s="93"/>
    </row>
    <row r="28" spans="1:5" x14ac:dyDescent="0.3">
      <c r="B28" t="s">
        <v>178</v>
      </c>
    </row>
    <row r="43" spans="2:2" x14ac:dyDescent="0.3">
      <c r="B43" t="s">
        <v>179</v>
      </c>
    </row>
  </sheetData>
  <pageMargins left="0.25" right="0.25" top="0.75" bottom="0.75" header="0.3" footer="0.3"/>
  <pageSetup scale="9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9"/>
  <sheetViews>
    <sheetView topLeftCell="A3" workbookViewId="0">
      <selection activeCell="C12" sqref="C12"/>
    </sheetView>
  </sheetViews>
  <sheetFormatPr defaultRowHeight="14.4" x14ac:dyDescent="0.3"/>
  <cols>
    <col min="1" max="1" width="33.109375" customWidth="1"/>
    <col min="2" max="4" width="15.6640625" customWidth="1"/>
    <col min="5" max="5" width="13" customWidth="1"/>
    <col min="6" max="6" width="16.109375" customWidth="1"/>
    <col min="7" max="7" width="17.33203125" customWidth="1"/>
  </cols>
  <sheetData>
    <row r="1" spans="1:7" ht="18" x14ac:dyDescent="0.35">
      <c r="A1" s="2" t="s">
        <v>0</v>
      </c>
    </row>
    <row r="2" spans="1:7" ht="15.6" x14ac:dyDescent="0.3">
      <c r="A2" s="94" t="s">
        <v>134</v>
      </c>
      <c r="B2" s="95" t="str">
        <f>'2019'!B2</f>
        <v>Bid No. 14-2019</v>
      </c>
    </row>
    <row r="3" spans="1:7" ht="15.6" x14ac:dyDescent="0.3">
      <c r="A3" s="94" t="s">
        <v>128</v>
      </c>
      <c r="B3" s="95" t="str">
        <f>'2019'!B3</f>
        <v>Sulfuric Acid</v>
      </c>
    </row>
    <row r="4" spans="1:7" ht="15.6" x14ac:dyDescent="0.3">
      <c r="A4" s="94" t="s">
        <v>129</v>
      </c>
      <c r="B4" s="95" t="str">
        <f>'2019'!B4</f>
        <v>FYE 2019/2020</v>
      </c>
    </row>
    <row r="5" spans="1:7" ht="15.6" x14ac:dyDescent="0.3">
      <c r="A5" s="94" t="s">
        <v>131</v>
      </c>
      <c r="B5" s="95" t="str">
        <f>'2019'!B5</f>
        <v>Tuesday, April 2, 2019 at 9:00 PDT</v>
      </c>
    </row>
    <row r="6" spans="1:7" ht="15.6" x14ac:dyDescent="0.3">
      <c r="B6" s="1"/>
      <c r="C6" s="3"/>
      <c r="D6" s="3"/>
    </row>
    <row r="7" spans="1:7" ht="15" thickBot="1" x14ac:dyDescent="0.35">
      <c r="B7" s="129" t="s">
        <v>140</v>
      </c>
      <c r="C7" s="130"/>
      <c r="D7" s="131"/>
      <c r="E7" s="129" t="s">
        <v>141</v>
      </c>
      <c r="F7" s="131"/>
    </row>
    <row r="8" spans="1:7" x14ac:dyDescent="0.3">
      <c r="A8" s="4" t="s">
        <v>1</v>
      </c>
      <c r="B8" s="5" t="s">
        <v>142</v>
      </c>
      <c r="C8" s="102" t="s">
        <v>10</v>
      </c>
      <c r="D8" s="103" t="s">
        <v>11</v>
      </c>
      <c r="E8" s="5" t="s">
        <v>9</v>
      </c>
      <c r="F8" s="7" t="s">
        <v>10</v>
      </c>
    </row>
    <row r="9" spans="1:7" x14ac:dyDescent="0.3">
      <c r="A9" s="96" t="s">
        <v>145</v>
      </c>
      <c r="B9" s="97">
        <v>2.76</v>
      </c>
      <c r="C9" s="104"/>
      <c r="D9" s="105"/>
      <c r="E9" s="100">
        <v>1.33</v>
      </c>
      <c r="F9" s="99">
        <v>1.36</v>
      </c>
    </row>
    <row r="10" spans="1:7" ht="15.6" x14ac:dyDescent="0.3">
      <c r="B10" s="1"/>
      <c r="C10" s="3"/>
      <c r="D10" s="3"/>
    </row>
    <row r="11" spans="1:7" s="90" customFormat="1" ht="13.8" x14ac:dyDescent="0.3">
      <c r="A11" s="88" t="s">
        <v>62</v>
      </c>
      <c r="B11" s="89"/>
      <c r="C11" s="89"/>
      <c r="D11" s="89"/>
    </row>
    <row r="12" spans="1:7" s="90" customFormat="1" ht="13.8" x14ac:dyDescent="0.3">
      <c r="B12" s="89"/>
      <c r="C12" s="89"/>
      <c r="D12" s="89"/>
    </row>
    <row r="13" spans="1:7" s="14" customFormat="1" ht="73.5" customHeight="1" x14ac:dyDescent="0.3">
      <c r="A13" s="125" t="s">
        <v>149</v>
      </c>
      <c r="B13" s="125"/>
      <c r="C13" s="125"/>
      <c r="D13" s="125"/>
      <c r="E13" s="125"/>
      <c r="F13" s="125"/>
      <c r="G13" s="125"/>
    </row>
    <row r="14" spans="1:7" s="14" customFormat="1" ht="13.8" x14ac:dyDescent="0.3"/>
    <row r="16" spans="1:7" ht="28.5" customHeight="1" thickBot="1" x14ac:dyDescent="0.35">
      <c r="A16" s="40" t="s">
        <v>63</v>
      </c>
      <c r="B16" s="129" t="s">
        <v>140</v>
      </c>
      <c r="C16" s="130"/>
      <c r="D16" s="131"/>
      <c r="E16" s="129" t="s">
        <v>141</v>
      </c>
      <c r="F16" s="131"/>
    </row>
    <row r="17" spans="1:7" ht="15" thickBot="1" x14ac:dyDescent="0.35">
      <c r="A17" s="41" t="s">
        <v>64</v>
      </c>
      <c r="B17" s="5" t="s">
        <v>142</v>
      </c>
      <c r="C17" s="102" t="s">
        <v>10</v>
      </c>
      <c r="D17" s="103" t="s">
        <v>11</v>
      </c>
      <c r="E17" s="5" t="s">
        <v>9</v>
      </c>
      <c r="F17" s="7" t="s">
        <v>10</v>
      </c>
    </row>
    <row r="18" spans="1:7" x14ac:dyDescent="0.3">
      <c r="A18" s="42" t="s">
        <v>117</v>
      </c>
      <c r="B18" s="44">
        <v>4500</v>
      </c>
      <c r="C18" s="102"/>
      <c r="D18" s="103"/>
      <c r="E18" s="44">
        <v>240000</v>
      </c>
      <c r="F18" s="46">
        <v>8000</v>
      </c>
    </row>
    <row r="19" spans="1:7" x14ac:dyDescent="0.3">
      <c r="A19" s="96" t="s">
        <v>145</v>
      </c>
      <c r="B19" s="58">
        <f>B18*B9</f>
        <v>12419.999999999998</v>
      </c>
      <c r="C19" s="104"/>
      <c r="D19" s="105"/>
      <c r="E19" s="106">
        <f t="shared" ref="E19:F19" si="0">E18*E9</f>
        <v>319200</v>
      </c>
      <c r="F19" s="66">
        <f t="shared" si="0"/>
        <v>10880</v>
      </c>
    </row>
    <row r="20" spans="1:7" x14ac:dyDescent="0.3">
      <c r="B20" s="67"/>
      <c r="C20" s="67"/>
      <c r="D20" s="67"/>
    </row>
    <row r="22" spans="1:7" x14ac:dyDescent="0.3">
      <c r="A22" s="41" t="s">
        <v>120</v>
      </c>
    </row>
    <row r="23" spans="1:7" ht="32.25" customHeight="1" thickBot="1" x14ac:dyDescent="0.35">
      <c r="A23" s="76" t="s">
        <v>135</v>
      </c>
      <c r="B23" s="129" t="s">
        <v>140</v>
      </c>
      <c r="C23" s="130"/>
      <c r="D23" s="131"/>
      <c r="E23" s="126" t="s">
        <v>141</v>
      </c>
      <c r="F23" s="127"/>
      <c r="G23" s="128"/>
    </row>
    <row r="24" spans="1:7" x14ac:dyDescent="0.3">
      <c r="A24" s="75"/>
      <c r="B24" s="5" t="s">
        <v>142</v>
      </c>
      <c r="C24" s="6" t="s">
        <v>10</v>
      </c>
      <c r="D24" s="7" t="s">
        <v>11</v>
      </c>
      <c r="E24" s="107" t="s">
        <v>9</v>
      </c>
      <c r="F24" s="108" t="s">
        <v>10</v>
      </c>
      <c r="G24" s="108" t="s">
        <v>11</v>
      </c>
    </row>
    <row r="25" spans="1:7" x14ac:dyDescent="0.3">
      <c r="A25" s="77" t="s">
        <v>136</v>
      </c>
      <c r="B25" s="81" t="s">
        <v>148</v>
      </c>
      <c r="C25" s="43" t="s">
        <v>148</v>
      </c>
      <c r="D25" s="82" t="s">
        <v>148</v>
      </c>
      <c r="E25" s="81">
        <v>1.06</v>
      </c>
      <c r="F25" s="43">
        <v>1.07</v>
      </c>
      <c r="G25" s="82">
        <v>1.07</v>
      </c>
    </row>
    <row r="26" spans="1:7" x14ac:dyDescent="0.3">
      <c r="A26" s="79" t="s">
        <v>137</v>
      </c>
      <c r="B26" s="78" t="e">
        <f>B9-B25</f>
        <v>#VALUE!</v>
      </c>
      <c r="C26" s="17" t="e">
        <f t="shared" ref="C26:D26" si="1">C9-C25</f>
        <v>#VALUE!</v>
      </c>
      <c r="D26" s="18" t="e">
        <f t="shared" si="1"/>
        <v>#VALUE!</v>
      </c>
      <c r="E26" s="78">
        <f>E9-E25</f>
        <v>0.27</v>
      </c>
      <c r="F26" s="17">
        <f t="shared" ref="F26" si="2">F9-F25</f>
        <v>0.29000000000000004</v>
      </c>
      <c r="G26" s="18" t="s">
        <v>148</v>
      </c>
    </row>
    <row r="27" spans="1:7" x14ac:dyDescent="0.3">
      <c r="A27" s="80" t="s">
        <v>138</v>
      </c>
      <c r="B27" s="83" t="e">
        <f t="shared" ref="B27:D27" si="3">B26/B25</f>
        <v>#VALUE!</v>
      </c>
      <c r="C27" s="84" t="e">
        <f t="shared" si="3"/>
        <v>#VALUE!</v>
      </c>
      <c r="D27" s="85" t="e">
        <f t="shared" si="3"/>
        <v>#VALUE!</v>
      </c>
      <c r="E27" s="83">
        <f>E26/E25</f>
        <v>0.25471698113207547</v>
      </c>
      <c r="F27" s="84">
        <f t="shared" ref="F27:G27" si="4">F26/F25</f>
        <v>0.2710280373831776</v>
      </c>
      <c r="G27" s="85" t="e">
        <f t="shared" si="4"/>
        <v>#VALUE!</v>
      </c>
    </row>
    <row r="28" spans="1:7" x14ac:dyDescent="0.3">
      <c r="F28" t="s">
        <v>150</v>
      </c>
    </row>
    <row r="29" spans="1:7" x14ac:dyDescent="0.3">
      <c r="A29" s="86"/>
    </row>
  </sheetData>
  <mergeCells count="7">
    <mergeCell ref="B7:D7"/>
    <mergeCell ref="E7:F7"/>
    <mergeCell ref="A13:G13"/>
    <mergeCell ref="B16:D16"/>
    <mergeCell ref="B23:D23"/>
    <mergeCell ref="E16:F16"/>
    <mergeCell ref="E23:G23"/>
  </mergeCells>
  <conditionalFormatting sqref="B9">
    <cfRule type="cellIs" dxfId="17" priority="6" operator="equal">
      <formula>$B$10</formula>
    </cfRule>
  </conditionalFormatting>
  <conditionalFormatting sqref="B18">
    <cfRule type="cellIs" dxfId="16" priority="23" operator="equal">
      <formula>#REF!</formula>
    </cfRule>
  </conditionalFormatting>
  <conditionalFormatting sqref="B19 E19:F19">
    <cfRule type="cellIs" dxfId="15" priority="26" operator="equal">
      <formula>#REF!</formula>
    </cfRule>
  </conditionalFormatting>
  <conditionalFormatting sqref="B25:E27">
    <cfRule type="cellIs" dxfId="14" priority="3" operator="equal">
      <formula>#REF!</formula>
    </cfRule>
  </conditionalFormatting>
  <conditionalFormatting sqref="E9">
    <cfRule type="cellIs" dxfId="13" priority="4" operator="equal">
      <formula>$E$10</formula>
    </cfRule>
  </conditionalFormatting>
  <conditionalFormatting sqref="E18:F18">
    <cfRule type="cellIs" dxfId="12" priority="12" operator="equal">
      <formula>#REF!</formula>
    </cfRule>
  </conditionalFormatting>
  <conditionalFormatting sqref="F9">
    <cfRule type="cellIs" dxfId="11" priority="5" operator="equal">
      <formula>$F$10</formula>
    </cfRule>
  </conditionalFormatting>
  <conditionalFormatting sqref="F25:F27">
    <cfRule type="cellIs" dxfId="10" priority="1" operator="equal">
      <formula>#REF!</formula>
    </cfRule>
  </conditionalFormatting>
  <conditionalFormatting sqref="G25:G27">
    <cfRule type="cellIs" dxfId="9" priority="2" operator="equal">
      <formula>#REF!</formula>
    </cfRule>
  </conditionalFormatting>
  <pageMargins left="0.7" right="0.7" top="0.75" bottom="0.75" header="0.3" footer="0.3"/>
  <pageSetup scale="79" orientation="landscape" r:id="rId1"/>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xr:uid="{00000000-0002-0000-0100-000000000000}">
          <x14:formula1>
            <xm:f>Sheet1!$A$1:$A$23</xm:f>
          </x14:formula1>
          <xm:sqref>A9 A19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7"/>
  <sheetViews>
    <sheetView zoomScaleNormal="100" workbookViewId="0">
      <selection activeCell="A9" sqref="A9:F9"/>
    </sheetView>
  </sheetViews>
  <sheetFormatPr defaultRowHeight="14.4" x14ac:dyDescent="0.3"/>
  <cols>
    <col min="1" max="1" width="33.109375" customWidth="1"/>
    <col min="2" max="2" width="21.5546875" customWidth="1"/>
    <col min="3" max="4" width="15.6640625" hidden="1" customWidth="1"/>
    <col min="5" max="6" width="15.6640625" customWidth="1"/>
  </cols>
  <sheetData>
    <row r="1" spans="1:7" ht="18" x14ac:dyDescent="0.35">
      <c r="A1" s="2" t="s">
        <v>0</v>
      </c>
    </row>
    <row r="2" spans="1:7" ht="15.6" x14ac:dyDescent="0.3">
      <c r="A2" s="94" t="s">
        <v>127</v>
      </c>
      <c r="B2" s="95" t="s">
        <v>146</v>
      </c>
    </row>
    <row r="3" spans="1:7" ht="15.6" x14ac:dyDescent="0.3">
      <c r="A3" s="94" t="s">
        <v>128</v>
      </c>
      <c r="B3" s="95" t="s">
        <v>133</v>
      </c>
    </row>
    <row r="4" spans="1:7" ht="15.6" x14ac:dyDescent="0.3">
      <c r="A4" s="94" t="s">
        <v>129</v>
      </c>
      <c r="B4" s="95" t="s">
        <v>130</v>
      </c>
    </row>
    <row r="5" spans="1:7" ht="15.6" x14ac:dyDescent="0.3">
      <c r="A5" s="94" t="s">
        <v>131</v>
      </c>
      <c r="B5" s="95" t="s">
        <v>132</v>
      </c>
    </row>
    <row r="6" spans="1:7" ht="15.6" x14ac:dyDescent="0.3">
      <c r="B6" s="1"/>
      <c r="C6" s="3"/>
      <c r="D6" s="3"/>
    </row>
    <row r="7" spans="1:7" ht="30" customHeight="1" thickBot="1" x14ac:dyDescent="0.35">
      <c r="B7" s="129" t="s">
        <v>140</v>
      </c>
      <c r="C7" s="130"/>
      <c r="D7" s="131"/>
      <c r="E7" s="129" t="s">
        <v>141</v>
      </c>
      <c r="F7" s="131"/>
    </row>
    <row r="8" spans="1:7" x14ac:dyDescent="0.3">
      <c r="A8" s="4" t="s">
        <v>1</v>
      </c>
      <c r="B8" s="5" t="s">
        <v>142</v>
      </c>
      <c r="C8" s="6"/>
      <c r="D8" s="7"/>
      <c r="E8" s="5" t="s">
        <v>9</v>
      </c>
      <c r="F8" s="7" t="s">
        <v>10</v>
      </c>
    </row>
    <row r="9" spans="1:7" ht="29.25" customHeight="1" x14ac:dyDescent="0.3">
      <c r="A9" s="109" t="s">
        <v>152</v>
      </c>
      <c r="B9" s="110" t="s">
        <v>153</v>
      </c>
      <c r="C9" s="111"/>
      <c r="D9" s="112"/>
      <c r="E9" s="113" t="s">
        <v>153</v>
      </c>
      <c r="F9" s="112" t="s">
        <v>153</v>
      </c>
    </row>
    <row r="10" spans="1:7" ht="30" customHeight="1" x14ac:dyDescent="0.3">
      <c r="A10" s="96" t="s">
        <v>145</v>
      </c>
      <c r="B10" s="97">
        <v>2.76</v>
      </c>
      <c r="C10" s="98"/>
      <c r="D10" s="99"/>
      <c r="E10" s="100">
        <v>1.33</v>
      </c>
      <c r="F10" s="99">
        <v>1.36</v>
      </c>
      <c r="G10" t="s">
        <v>143</v>
      </c>
    </row>
    <row r="11" spans="1:7" ht="28.5" hidden="1" customHeight="1" x14ac:dyDescent="0.3">
      <c r="A11" s="16" t="s">
        <v>34</v>
      </c>
      <c r="B11" s="21">
        <f t="shared" ref="B11:F11" si="0">MIN(B10:B10)</f>
        <v>2.76</v>
      </c>
      <c r="C11" s="21">
        <f t="shared" si="0"/>
        <v>0</v>
      </c>
      <c r="D11" s="21">
        <f t="shared" si="0"/>
        <v>0</v>
      </c>
      <c r="E11" s="21">
        <f t="shared" si="0"/>
        <v>1.33</v>
      </c>
      <c r="F11" s="21">
        <f t="shared" si="0"/>
        <v>1.36</v>
      </c>
    </row>
    <row r="12" spans="1:7" x14ac:dyDescent="0.3">
      <c r="B12" s="11"/>
      <c r="C12" s="11"/>
      <c r="D12" s="11"/>
    </row>
    <row r="13" spans="1:7" s="14" customFormat="1" ht="13.8" x14ac:dyDescent="0.3">
      <c r="A13" s="12" t="s">
        <v>3</v>
      </c>
      <c r="B13" s="13"/>
      <c r="C13" s="13"/>
      <c r="D13" s="13"/>
    </row>
    <row r="14" spans="1:7" s="14" customFormat="1" ht="13.8" x14ac:dyDescent="0.3">
      <c r="A14" s="14" t="s">
        <v>2</v>
      </c>
      <c r="B14" s="13"/>
      <c r="C14" s="13"/>
      <c r="D14" s="13"/>
    </row>
    <row r="15" spans="1:7" s="14" customFormat="1" ht="13.8" x14ac:dyDescent="0.3">
      <c r="A15" s="14" t="s">
        <v>31</v>
      </c>
      <c r="B15" s="15"/>
      <c r="C15" s="15"/>
      <c r="D15" s="15"/>
    </row>
    <row r="16" spans="1:7" s="14" customFormat="1" ht="13.8" x14ac:dyDescent="0.3"/>
    <row r="17" spans="1:7" ht="94.5" customHeight="1" x14ac:dyDescent="0.3">
      <c r="A17" s="125" t="s">
        <v>144</v>
      </c>
      <c r="B17" s="125"/>
      <c r="C17" s="125"/>
      <c r="D17" s="125"/>
      <c r="E17" s="125"/>
      <c r="F17" s="125"/>
      <c r="G17" s="125"/>
    </row>
  </sheetData>
  <mergeCells count="3">
    <mergeCell ref="B7:D7"/>
    <mergeCell ref="E7:F7"/>
    <mergeCell ref="A17:G17"/>
  </mergeCells>
  <conditionalFormatting sqref="B10">
    <cfRule type="cellIs" dxfId="8" priority="4" operator="equal">
      <formula>$B$11</formula>
    </cfRule>
  </conditionalFormatting>
  <conditionalFormatting sqref="C10">
    <cfRule type="cellIs" dxfId="7" priority="6" operator="equal">
      <formula>$C$11</formula>
    </cfRule>
  </conditionalFormatting>
  <conditionalFormatting sqref="D10">
    <cfRule type="cellIs" dxfId="6" priority="5" operator="equal">
      <formula>$D$11</formula>
    </cfRule>
  </conditionalFormatting>
  <conditionalFormatting sqref="E10">
    <cfRule type="cellIs" dxfId="5" priority="1" operator="equal">
      <formula>$E$11</formula>
    </cfRule>
  </conditionalFormatting>
  <conditionalFormatting sqref="F10">
    <cfRule type="cellIs" dxfId="4" priority="3" operator="equal">
      <formula>$F$11</formula>
    </cfRule>
  </conditionalFormatting>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xr:uid="{00000000-0002-0000-0000-000000000000}">
          <x14:formula1>
            <xm:f>Sheet1!$A$1:$A$23</xm:f>
          </x14:formula1>
          <xm:sqref>A10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5"/>
  <sheetViews>
    <sheetView topLeftCell="A25" workbookViewId="0">
      <selection activeCell="B18" sqref="B18:D18"/>
    </sheetView>
  </sheetViews>
  <sheetFormatPr defaultRowHeight="14.4" x14ac:dyDescent="0.3"/>
  <cols>
    <col min="1" max="1" width="33.109375" customWidth="1"/>
    <col min="2" max="4" width="15.6640625" customWidth="1"/>
  </cols>
  <sheetData>
    <row r="1" spans="1:5" ht="18" x14ac:dyDescent="0.35">
      <c r="A1" s="2" t="s">
        <v>0</v>
      </c>
    </row>
    <row r="2" spans="1:5" ht="15.6" x14ac:dyDescent="0.3">
      <c r="A2" s="1" t="s">
        <v>126</v>
      </c>
    </row>
    <row r="3" spans="1:5" ht="15.6" x14ac:dyDescent="0.3">
      <c r="A3" s="1" t="s">
        <v>32</v>
      </c>
    </row>
    <row r="4" spans="1:5" ht="15.6" x14ac:dyDescent="0.3">
      <c r="A4" s="1" t="s">
        <v>8</v>
      </c>
      <c r="B4" s="1"/>
    </row>
    <row r="5" spans="1:5" ht="15.6" x14ac:dyDescent="0.3">
      <c r="B5" s="1"/>
      <c r="C5" s="3"/>
      <c r="D5" s="3"/>
    </row>
    <row r="6" spans="1:5" ht="30" customHeight="1" thickBot="1" x14ac:dyDescent="0.35">
      <c r="B6" s="129" t="s">
        <v>33</v>
      </c>
      <c r="C6" s="130"/>
      <c r="D6" s="131"/>
    </row>
    <row r="7" spans="1:5" x14ac:dyDescent="0.3">
      <c r="A7" s="4" t="s">
        <v>1</v>
      </c>
      <c r="B7" s="5" t="s">
        <v>9</v>
      </c>
      <c r="C7" s="6" t="s">
        <v>10</v>
      </c>
      <c r="D7" s="7" t="s">
        <v>11</v>
      </c>
    </row>
    <row r="8" spans="1:5" ht="30" customHeight="1" x14ac:dyDescent="0.3">
      <c r="A8" s="87" t="s">
        <v>22</v>
      </c>
      <c r="B8" s="91">
        <v>1.06</v>
      </c>
      <c r="C8" s="91">
        <v>1.07</v>
      </c>
      <c r="D8" s="92">
        <v>1.07</v>
      </c>
      <c r="E8" s="72"/>
    </row>
    <row r="9" spans="1:5" ht="30" customHeight="1" x14ac:dyDescent="0.3">
      <c r="A9" s="8" t="s">
        <v>13</v>
      </c>
      <c r="B9" s="17">
        <v>1.2549999999999999</v>
      </c>
      <c r="C9" s="17">
        <v>1.2549999999999999</v>
      </c>
      <c r="D9" s="18">
        <v>1.2549999999999999</v>
      </c>
      <c r="E9" s="72"/>
    </row>
    <row r="10" spans="1:5" ht="30" customHeight="1" x14ac:dyDescent="0.3">
      <c r="A10" s="10" t="s">
        <v>7</v>
      </c>
      <c r="B10" s="19">
        <v>1.52</v>
      </c>
      <c r="C10" s="19">
        <v>1.52</v>
      </c>
      <c r="D10" s="20">
        <v>1.52</v>
      </c>
      <c r="E10" s="72"/>
    </row>
    <row r="11" spans="1:5" x14ac:dyDescent="0.3">
      <c r="B11" s="11"/>
      <c r="C11" s="11"/>
      <c r="D11" s="11"/>
    </row>
    <row r="12" spans="1:5" s="90" customFormat="1" ht="13.8" x14ac:dyDescent="0.3">
      <c r="A12" s="88" t="s">
        <v>62</v>
      </c>
      <c r="B12" s="89"/>
      <c r="C12" s="89"/>
      <c r="D12" s="89"/>
    </row>
    <row r="13" spans="1:5" s="90" customFormat="1" ht="13.8" x14ac:dyDescent="0.3">
      <c r="B13" s="89"/>
      <c r="C13" s="89"/>
      <c r="D13" s="89"/>
    </row>
    <row r="14" spans="1:5" s="14" customFormat="1" ht="13.8" x14ac:dyDescent="0.3">
      <c r="A14" s="90"/>
      <c r="B14" s="15"/>
      <c r="C14" s="15"/>
      <c r="D14" s="15"/>
    </row>
    <row r="15" spans="1:5" s="14" customFormat="1" ht="13.8" x14ac:dyDescent="0.3"/>
    <row r="17" spans="1:8" ht="28.5" customHeight="1" thickBot="1" x14ac:dyDescent="0.35">
      <c r="A17" s="40" t="s">
        <v>63</v>
      </c>
      <c r="B17" s="129" t="s">
        <v>151</v>
      </c>
      <c r="C17" s="130"/>
      <c r="D17" s="131"/>
    </row>
    <row r="18" spans="1:8" x14ac:dyDescent="0.3">
      <c r="A18" s="41" t="s">
        <v>64</v>
      </c>
      <c r="B18" s="5" t="s">
        <v>9</v>
      </c>
      <c r="C18" s="6" t="s">
        <v>10</v>
      </c>
      <c r="D18" s="7" t="s">
        <v>11</v>
      </c>
    </row>
    <row r="19" spans="1:8" s="64" customFormat="1" x14ac:dyDescent="0.3">
      <c r="A19" s="60" t="s">
        <v>116</v>
      </c>
      <c r="B19" s="61">
        <v>1800</v>
      </c>
      <c r="C19" s="62">
        <v>115</v>
      </c>
      <c r="D19" s="63">
        <v>475</v>
      </c>
    </row>
    <row r="20" spans="1:8" x14ac:dyDescent="0.3">
      <c r="A20" s="42" t="s">
        <v>117</v>
      </c>
      <c r="B20" s="44">
        <v>235248</v>
      </c>
      <c r="C20" s="45">
        <v>15030</v>
      </c>
      <c r="D20" s="46">
        <v>62079</v>
      </c>
      <c r="E20" s="73">
        <f>SUM(B20:D20)</f>
        <v>312357</v>
      </c>
      <c r="F20" s="72" t="s">
        <v>118</v>
      </c>
    </row>
    <row r="21" spans="1:8" x14ac:dyDescent="0.3">
      <c r="A21" s="68" t="s">
        <v>22</v>
      </c>
      <c r="B21" s="69">
        <f>B20*B8</f>
        <v>249362.88</v>
      </c>
      <c r="C21" s="70">
        <f>C20*C8</f>
        <v>16082.1</v>
      </c>
      <c r="D21" s="71">
        <f>D20*D8</f>
        <v>66424.53</v>
      </c>
      <c r="E21" s="74">
        <f>SUM(B21:D21)/$E$20</f>
        <v>1.0624686176394318</v>
      </c>
    </row>
    <row r="22" spans="1:8" x14ac:dyDescent="0.3">
      <c r="A22" s="8" t="s">
        <v>13</v>
      </c>
      <c r="B22" s="59">
        <f>B20*B9</f>
        <v>295236.24</v>
      </c>
      <c r="C22" s="59">
        <f>C20*C9</f>
        <v>18862.649999999998</v>
      </c>
      <c r="D22" s="65">
        <f>D20*D9</f>
        <v>77909.14499999999</v>
      </c>
      <c r="E22" s="67">
        <f t="shared" ref="E22:E23" si="0">SUM(B22:D22)/$E$20</f>
        <v>1.2550000000000001</v>
      </c>
    </row>
    <row r="23" spans="1:8" x14ac:dyDescent="0.3">
      <c r="A23" s="10" t="s">
        <v>7</v>
      </c>
      <c r="B23" s="58">
        <f>B20*B10</f>
        <v>357576.96000000002</v>
      </c>
      <c r="C23" s="58">
        <f>C20*C10</f>
        <v>22845.599999999999</v>
      </c>
      <c r="D23" s="66">
        <f>D20*D10</f>
        <v>94360.08</v>
      </c>
      <c r="E23" s="67">
        <f t="shared" si="0"/>
        <v>1.52</v>
      </c>
    </row>
    <row r="24" spans="1:8" x14ac:dyDescent="0.3">
      <c r="B24" s="67"/>
      <c r="C24" s="67"/>
      <c r="D24" s="67"/>
    </row>
    <row r="26" spans="1:8" ht="80.25" customHeight="1" x14ac:dyDescent="0.3">
      <c r="A26" s="125" t="s">
        <v>119</v>
      </c>
      <c r="B26" s="125"/>
      <c r="C26" s="125"/>
      <c r="D26" s="125"/>
      <c r="E26" s="125"/>
      <c r="F26" s="125"/>
      <c r="G26" s="125"/>
      <c r="H26" s="125"/>
    </row>
    <row r="28" spans="1:8" x14ac:dyDescent="0.3">
      <c r="A28" s="41" t="s">
        <v>120</v>
      </c>
    </row>
    <row r="29" spans="1:8" ht="15" thickBot="1" x14ac:dyDescent="0.35">
      <c r="A29" s="76" t="s">
        <v>121</v>
      </c>
      <c r="B29" s="129" t="s">
        <v>33</v>
      </c>
      <c r="C29" s="130"/>
      <c r="D29" s="131"/>
    </row>
    <row r="30" spans="1:8" x14ac:dyDescent="0.3">
      <c r="A30" s="75"/>
      <c r="B30" s="5" t="s">
        <v>9</v>
      </c>
      <c r="C30" s="6" t="s">
        <v>10</v>
      </c>
      <c r="D30" s="7" t="s">
        <v>11</v>
      </c>
    </row>
    <row r="31" spans="1:8" x14ac:dyDescent="0.3">
      <c r="A31" s="77" t="s">
        <v>122</v>
      </c>
      <c r="B31" s="81">
        <v>0.875</v>
      </c>
      <c r="C31" s="43" t="s">
        <v>49</v>
      </c>
      <c r="D31" s="82">
        <v>0.875</v>
      </c>
    </row>
    <row r="32" spans="1:8" x14ac:dyDescent="0.3">
      <c r="A32" s="79" t="s">
        <v>123</v>
      </c>
      <c r="B32" s="78">
        <f>B8-B31</f>
        <v>0.18500000000000005</v>
      </c>
      <c r="C32" s="17" t="s">
        <v>49</v>
      </c>
      <c r="D32" s="18">
        <f>D8-D31</f>
        <v>0.19500000000000006</v>
      </c>
    </row>
    <row r="33" spans="1:4" x14ac:dyDescent="0.3">
      <c r="A33" s="80" t="s">
        <v>124</v>
      </c>
      <c r="B33" s="83">
        <f>B32/B31</f>
        <v>0.21142857142857149</v>
      </c>
      <c r="C33" s="84" t="s">
        <v>49</v>
      </c>
      <c r="D33" s="85">
        <f t="shared" ref="D33" si="1">D32/D31</f>
        <v>0.22285714285714292</v>
      </c>
    </row>
    <row r="35" spans="1:4" x14ac:dyDescent="0.3">
      <c r="A35" s="86" t="s">
        <v>125</v>
      </c>
    </row>
  </sheetData>
  <mergeCells count="4">
    <mergeCell ref="B6:D6"/>
    <mergeCell ref="B17:D17"/>
    <mergeCell ref="A26:H26"/>
    <mergeCell ref="B29:D29"/>
  </mergeCells>
  <conditionalFormatting sqref="B8:B10">
    <cfRule type="cellIs" dxfId="3" priority="12" operator="equal">
      <formula>#REF!</formula>
    </cfRule>
  </conditionalFormatting>
  <conditionalFormatting sqref="B19:D23">
    <cfRule type="cellIs" dxfId="2" priority="4" operator="equal">
      <formula>#REF!</formula>
    </cfRule>
  </conditionalFormatting>
  <conditionalFormatting sqref="B31:D33">
    <cfRule type="cellIs" dxfId="1" priority="1" operator="equal">
      <formula>#REF!</formula>
    </cfRule>
  </conditionalFormatting>
  <conditionalFormatting sqref="C8:D10">
    <cfRule type="cellIs" dxfId="0" priority="10" operator="equal">
      <formula>#REF!</formula>
    </cfRule>
  </conditionalFormatting>
  <pageMargins left="0.7" right="0.7" top="0.75" bottom="0.75" header="0.3" footer="0.3"/>
  <pageSetup scale="7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Sheet1!$A$1:$A$23</xm:f>
          </x14:formula1>
          <xm:sqref>A8:A10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14"/>
  <sheetViews>
    <sheetView workbookViewId="0">
      <selection activeCell="A21" sqref="A21"/>
    </sheetView>
  </sheetViews>
  <sheetFormatPr defaultRowHeight="14.4" x14ac:dyDescent="0.3"/>
  <cols>
    <col min="1" max="1" width="33.109375" customWidth="1"/>
    <col min="2" max="4" width="15.6640625" customWidth="1"/>
  </cols>
  <sheetData>
    <row r="1" spans="1:4" s="29" customFormat="1" ht="13.8" x14ac:dyDescent="0.3">
      <c r="A1" s="28" t="s">
        <v>0</v>
      </c>
    </row>
    <row r="2" spans="1:4" s="29" customFormat="1" ht="13.8" x14ac:dyDescent="0.3">
      <c r="A2" s="29" t="s">
        <v>53</v>
      </c>
    </row>
    <row r="3" spans="1:4" s="29" customFormat="1" ht="13.8" x14ac:dyDescent="0.3">
      <c r="A3" s="29" t="s">
        <v>54</v>
      </c>
    </row>
    <row r="4" spans="1:4" s="29" customFormat="1" thickBot="1" x14ac:dyDescent="0.35">
      <c r="A4" s="29" t="s">
        <v>55</v>
      </c>
    </row>
    <row r="5" spans="1:4" s="29" customFormat="1" ht="52.2" customHeight="1" thickBot="1" x14ac:dyDescent="0.35">
      <c r="A5" s="30" t="s">
        <v>1</v>
      </c>
      <c r="B5" s="31" t="s">
        <v>56</v>
      </c>
      <c r="C5" s="31" t="s">
        <v>57</v>
      </c>
      <c r="D5" s="31" t="s">
        <v>58</v>
      </c>
    </row>
    <row r="6" spans="1:4" s="29" customFormat="1" ht="30" customHeight="1" x14ac:dyDescent="0.3">
      <c r="A6" s="32" t="s">
        <v>7</v>
      </c>
      <c r="B6" s="33">
        <v>0.875</v>
      </c>
      <c r="C6" s="33">
        <v>0.875</v>
      </c>
      <c r="D6" s="33">
        <v>0.875</v>
      </c>
    </row>
    <row r="7" spans="1:4" s="29" customFormat="1" ht="30" customHeight="1" x14ac:dyDescent="0.3">
      <c r="A7" s="34" t="s">
        <v>59</v>
      </c>
      <c r="B7" s="35">
        <v>0.98899999999999999</v>
      </c>
      <c r="C7" s="35">
        <v>0.98499999999999999</v>
      </c>
      <c r="D7" s="36">
        <v>2.36</v>
      </c>
    </row>
    <row r="8" spans="1:4" s="29" customFormat="1" ht="30" customHeight="1" x14ac:dyDescent="0.3">
      <c r="A8" s="37" t="s">
        <v>6</v>
      </c>
      <c r="B8" s="35">
        <v>0.92500000000000004</v>
      </c>
      <c r="C8" s="35">
        <v>0.95499999999999996</v>
      </c>
      <c r="D8" s="36">
        <v>3.98</v>
      </c>
    </row>
    <row r="9" spans="1:4" s="29" customFormat="1" ht="30" customHeight="1" x14ac:dyDescent="0.3">
      <c r="A9" s="37" t="s">
        <v>13</v>
      </c>
      <c r="B9" s="35">
        <v>0.92400000000000004</v>
      </c>
      <c r="C9" s="35">
        <v>0.89700000000000002</v>
      </c>
      <c r="D9" s="36">
        <v>3.6</v>
      </c>
    </row>
    <row r="10" spans="1:4" s="29" customFormat="1" ht="30" customHeight="1" x14ac:dyDescent="0.3">
      <c r="A10" s="37" t="s">
        <v>60</v>
      </c>
      <c r="B10" s="35">
        <v>0.91800000000000004</v>
      </c>
      <c r="C10" s="35">
        <v>0.95599999999999996</v>
      </c>
      <c r="D10" s="36">
        <v>4.25</v>
      </c>
    </row>
    <row r="11" spans="1:4" s="29" customFormat="1" ht="13.8" x14ac:dyDescent="0.3">
      <c r="B11" s="38"/>
      <c r="C11" s="38"/>
      <c r="D11" s="38"/>
    </row>
    <row r="12" spans="1:4" s="29" customFormat="1" ht="13.8" x14ac:dyDescent="0.3"/>
    <row r="13" spans="1:4" s="29" customFormat="1" ht="13.8" x14ac:dyDescent="0.3"/>
    <row r="14" spans="1:4" s="29" customFormat="1" ht="13.8" x14ac:dyDescent="0.3">
      <c r="A14" s="39" t="s">
        <v>61</v>
      </c>
    </row>
  </sheetData>
  <pageMargins left="0.7" right="0.7" top="0.75" bottom="0.75" header="0.3" footer="0.3"/>
  <pageSetup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3"/>
  <sheetViews>
    <sheetView topLeftCell="A4" workbookViewId="0">
      <selection activeCell="E18" sqref="E18"/>
    </sheetView>
  </sheetViews>
  <sheetFormatPr defaultRowHeight="14.4" x14ac:dyDescent="0.3"/>
  <cols>
    <col min="1" max="1" width="33.5546875" bestFit="1" customWidth="1"/>
  </cols>
  <sheetData>
    <row r="1" spans="1:1" x14ac:dyDescent="0.3">
      <c r="A1" s="8" t="s">
        <v>12</v>
      </c>
    </row>
    <row r="2" spans="1:1" x14ac:dyDescent="0.3">
      <c r="A2" s="9" t="s">
        <v>13</v>
      </c>
    </row>
    <row r="3" spans="1:1" x14ac:dyDescent="0.3">
      <c r="A3" s="9" t="s">
        <v>14</v>
      </c>
    </row>
    <row r="4" spans="1:1" x14ac:dyDescent="0.3">
      <c r="A4" s="9" t="s">
        <v>4</v>
      </c>
    </row>
    <row r="5" spans="1:1" x14ac:dyDescent="0.3">
      <c r="A5" s="9" t="s">
        <v>15</v>
      </c>
    </row>
    <row r="6" spans="1:1" x14ac:dyDescent="0.3">
      <c r="A6" s="9" t="s">
        <v>16</v>
      </c>
    </row>
    <row r="7" spans="1:1" x14ac:dyDescent="0.3">
      <c r="A7" s="9" t="s">
        <v>17</v>
      </c>
    </row>
    <row r="8" spans="1:1" x14ac:dyDescent="0.3">
      <c r="A8" s="9" t="s">
        <v>18</v>
      </c>
    </row>
    <row r="9" spans="1:1" x14ac:dyDescent="0.3">
      <c r="A9" s="9" t="s">
        <v>19</v>
      </c>
    </row>
    <row r="10" spans="1:1" x14ac:dyDescent="0.3">
      <c r="A10" s="9" t="s">
        <v>20</v>
      </c>
    </row>
    <row r="11" spans="1:1" x14ac:dyDescent="0.3">
      <c r="A11" s="9" t="s">
        <v>21</v>
      </c>
    </row>
    <row r="12" spans="1:1" x14ac:dyDescent="0.3">
      <c r="A12" s="9" t="s">
        <v>22</v>
      </c>
    </row>
    <row r="13" spans="1:1" x14ac:dyDescent="0.3">
      <c r="A13" s="9" t="s">
        <v>23</v>
      </c>
    </row>
    <row r="14" spans="1:1" x14ac:dyDescent="0.3">
      <c r="A14" s="9" t="s">
        <v>24</v>
      </c>
    </row>
    <row r="15" spans="1:1" x14ac:dyDescent="0.3">
      <c r="A15" s="9" t="s">
        <v>25</v>
      </c>
    </row>
    <row r="16" spans="1:1" x14ac:dyDescent="0.3">
      <c r="A16" s="9" t="s">
        <v>26</v>
      </c>
    </row>
    <row r="17" spans="1:1" x14ac:dyDescent="0.3">
      <c r="A17" s="9" t="s">
        <v>27</v>
      </c>
    </row>
    <row r="18" spans="1:1" x14ac:dyDescent="0.3">
      <c r="A18" s="9" t="s">
        <v>6</v>
      </c>
    </row>
    <row r="19" spans="1:1" x14ac:dyDescent="0.3">
      <c r="A19" s="9" t="s">
        <v>5</v>
      </c>
    </row>
    <row r="20" spans="1:1" x14ac:dyDescent="0.3">
      <c r="A20" s="9" t="s">
        <v>28</v>
      </c>
    </row>
    <row r="21" spans="1:1" x14ac:dyDescent="0.3">
      <c r="A21" s="9" t="s">
        <v>7</v>
      </c>
    </row>
    <row r="22" spans="1:1" x14ac:dyDescent="0.3">
      <c r="A22" s="9" t="s">
        <v>29</v>
      </c>
    </row>
    <row r="23" spans="1:1" x14ac:dyDescent="0.3">
      <c r="A23" s="10" t="s">
        <v>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25"/>
  <sheetViews>
    <sheetView topLeftCell="B1" workbookViewId="0">
      <selection activeCell="J15" sqref="J15"/>
    </sheetView>
  </sheetViews>
  <sheetFormatPr defaultRowHeight="14.4" x14ac:dyDescent="0.3"/>
  <cols>
    <col min="1" max="1" width="31.109375" customWidth="1"/>
    <col min="2" max="2" width="15.44140625" customWidth="1"/>
    <col min="3" max="3" width="27.109375" customWidth="1"/>
    <col min="4" max="4" width="26" customWidth="1"/>
    <col min="7" max="8" width="9.5546875" style="52" bestFit="1" customWidth="1"/>
    <col min="9" max="9" width="11.5546875" style="52" bestFit="1" customWidth="1"/>
    <col min="10" max="10" width="13.44140625" style="52" bestFit="1" customWidth="1"/>
    <col min="11" max="11" width="10.5546875" style="52" bestFit="1" customWidth="1"/>
    <col min="12" max="13" width="9.109375" style="52"/>
  </cols>
  <sheetData>
    <row r="1" spans="1:11" x14ac:dyDescent="0.3">
      <c r="G1" s="52" t="s">
        <v>109</v>
      </c>
    </row>
    <row r="2" spans="1:11" x14ac:dyDescent="0.3">
      <c r="A2" s="50"/>
      <c r="G2" s="52" t="s">
        <v>110</v>
      </c>
    </row>
    <row r="3" spans="1:11" x14ac:dyDescent="0.3">
      <c r="A3" s="51" t="s">
        <v>65</v>
      </c>
      <c r="G3" s="53" t="s">
        <v>113</v>
      </c>
      <c r="H3" s="53" t="s">
        <v>111</v>
      </c>
      <c r="I3" s="53" t="s">
        <v>112</v>
      </c>
      <c r="J3" s="53" t="s">
        <v>115</v>
      </c>
      <c r="K3" s="53" t="s">
        <v>114</v>
      </c>
    </row>
    <row r="4" spans="1:11" ht="24" x14ac:dyDescent="0.3">
      <c r="A4" s="47" t="s">
        <v>66</v>
      </c>
      <c r="B4" s="47" t="s">
        <v>67</v>
      </c>
      <c r="C4" s="47" t="s">
        <v>66</v>
      </c>
      <c r="D4" s="47" t="s">
        <v>67</v>
      </c>
      <c r="G4" s="57">
        <v>475</v>
      </c>
      <c r="H4" s="57">
        <v>2000</v>
      </c>
      <c r="I4" s="57">
        <f>G4*H4</f>
        <v>950000</v>
      </c>
      <c r="J4" s="56">
        <v>15.303000000000001</v>
      </c>
      <c r="K4" s="57">
        <f>I4/J4</f>
        <v>62079.330850160099</v>
      </c>
    </row>
    <row r="5" spans="1:11" x14ac:dyDescent="0.3">
      <c r="A5" s="48" t="s">
        <v>68</v>
      </c>
      <c r="B5" s="49">
        <v>6.6</v>
      </c>
      <c r="C5" s="48" t="s">
        <v>69</v>
      </c>
      <c r="D5" s="49">
        <v>8.4499999999999993</v>
      </c>
      <c r="G5" s="57">
        <v>1800</v>
      </c>
      <c r="H5" s="57">
        <v>2000</v>
      </c>
      <c r="I5" s="57">
        <f t="shared" ref="I5:I6" si="0">G5*H5</f>
        <v>3600000</v>
      </c>
      <c r="J5" s="56">
        <v>15.303000000000001</v>
      </c>
      <c r="K5" s="57">
        <f>I5/J5</f>
        <v>235247.99059008036</v>
      </c>
    </row>
    <row r="6" spans="1:11" x14ac:dyDescent="0.3">
      <c r="A6" s="48" t="s">
        <v>70</v>
      </c>
      <c r="B6" s="49">
        <v>11</v>
      </c>
      <c r="C6" s="48" t="s">
        <v>71</v>
      </c>
      <c r="D6" s="49">
        <v>9.67</v>
      </c>
      <c r="G6" s="57">
        <v>115</v>
      </c>
      <c r="H6" s="57">
        <v>2000</v>
      </c>
      <c r="I6" s="57">
        <f t="shared" si="0"/>
        <v>230000</v>
      </c>
      <c r="J6" s="56">
        <v>15.303000000000001</v>
      </c>
      <c r="K6" s="57">
        <f>I6/J6</f>
        <v>15029.732732144023</v>
      </c>
    </row>
    <row r="7" spans="1:11" ht="27.6" x14ac:dyDescent="0.3">
      <c r="A7" s="48" t="s">
        <v>72</v>
      </c>
      <c r="B7" s="49">
        <v>7.48</v>
      </c>
      <c r="C7" s="48" t="s">
        <v>73</v>
      </c>
      <c r="D7" s="49">
        <v>9.83</v>
      </c>
    </row>
    <row r="8" spans="1:11" x14ac:dyDescent="0.3">
      <c r="A8" s="48" t="s">
        <v>74</v>
      </c>
      <c r="B8" s="49">
        <v>5</v>
      </c>
      <c r="C8" s="48" t="s">
        <v>75</v>
      </c>
      <c r="D8" s="49">
        <v>6.53</v>
      </c>
    </row>
    <row r="9" spans="1:11" x14ac:dyDescent="0.3">
      <c r="A9" s="48" t="s">
        <v>76</v>
      </c>
      <c r="B9" s="49">
        <v>11.67</v>
      </c>
      <c r="C9" s="48" t="s">
        <v>77</v>
      </c>
      <c r="D9" s="49">
        <v>12.47</v>
      </c>
    </row>
    <row r="10" spans="1:11" ht="27.6" x14ac:dyDescent="0.3">
      <c r="A10" s="48" t="s">
        <v>78</v>
      </c>
      <c r="B10" s="49">
        <v>9.4</v>
      </c>
      <c r="C10" s="48" t="s">
        <v>79</v>
      </c>
      <c r="D10" s="49">
        <v>12.1</v>
      </c>
    </row>
    <row r="11" spans="1:11" x14ac:dyDescent="0.3">
      <c r="A11" s="48" t="s">
        <v>80</v>
      </c>
      <c r="B11" s="49">
        <v>9.0500000000000007</v>
      </c>
      <c r="C11" s="48" t="s">
        <v>81</v>
      </c>
      <c r="D11" s="49">
        <v>8.6199999999999992</v>
      </c>
    </row>
    <row r="12" spans="1:11" ht="27.6" x14ac:dyDescent="0.3">
      <c r="A12" s="48" t="s">
        <v>82</v>
      </c>
      <c r="B12" s="49">
        <v>8.9600000000000009</v>
      </c>
      <c r="C12" s="48" t="s">
        <v>83</v>
      </c>
      <c r="D12" s="49">
        <v>12.76</v>
      </c>
    </row>
    <row r="13" spans="1:11" ht="27.6" x14ac:dyDescent="0.3">
      <c r="A13" s="48" t="s">
        <v>84</v>
      </c>
      <c r="B13" s="49">
        <v>9.2899999999999991</v>
      </c>
      <c r="C13" s="48" t="s">
        <v>85</v>
      </c>
      <c r="D13" s="49">
        <v>10.69</v>
      </c>
    </row>
    <row r="14" spans="1:11" x14ac:dyDescent="0.3">
      <c r="A14" s="48" t="s">
        <v>86</v>
      </c>
      <c r="B14" s="49">
        <v>8.33</v>
      </c>
      <c r="C14" s="48" t="s">
        <v>87</v>
      </c>
      <c r="D14" s="49">
        <v>9.59</v>
      </c>
    </row>
    <row r="15" spans="1:11" x14ac:dyDescent="0.3">
      <c r="A15" s="48" t="s">
        <v>88</v>
      </c>
      <c r="B15" s="49">
        <v>9.26</v>
      </c>
      <c r="C15" s="55" t="s">
        <v>89</v>
      </c>
      <c r="D15" s="54">
        <v>15.303000000000001</v>
      </c>
    </row>
    <row r="16" spans="1:11" ht="27.6" x14ac:dyDescent="0.3">
      <c r="A16" s="48" t="s">
        <v>90</v>
      </c>
      <c r="B16" s="49">
        <v>9.2799999999999994</v>
      </c>
      <c r="C16" s="48" t="s">
        <v>91</v>
      </c>
      <c r="D16" s="49">
        <v>15.372999999999999</v>
      </c>
    </row>
    <row r="17" spans="1:4" ht="27.6" x14ac:dyDescent="0.3">
      <c r="A17" s="48" t="s">
        <v>92</v>
      </c>
      <c r="B17" s="49">
        <v>8.52</v>
      </c>
      <c r="C17" s="48" t="s">
        <v>93</v>
      </c>
      <c r="D17" s="49">
        <v>10</v>
      </c>
    </row>
    <row r="18" spans="1:4" x14ac:dyDescent="0.3">
      <c r="A18" s="48" t="s">
        <v>94</v>
      </c>
      <c r="B18" s="49">
        <v>9.4499999999999993</v>
      </c>
      <c r="C18" s="48" t="s">
        <v>95</v>
      </c>
      <c r="D18" s="49">
        <v>9.34</v>
      </c>
    </row>
    <row r="19" spans="1:4" x14ac:dyDescent="0.3">
      <c r="A19" s="48" t="s">
        <v>96</v>
      </c>
      <c r="B19" s="49">
        <v>9.98</v>
      </c>
      <c r="C19" s="48" t="s">
        <v>97</v>
      </c>
      <c r="D19" s="49">
        <v>9.34</v>
      </c>
    </row>
    <row r="20" spans="1:4" x14ac:dyDescent="0.3">
      <c r="A20" s="48" t="s">
        <v>98</v>
      </c>
      <c r="B20" s="49">
        <v>6.54</v>
      </c>
      <c r="C20" s="48" t="s">
        <v>99</v>
      </c>
      <c r="D20" s="49">
        <v>12.11</v>
      </c>
    </row>
    <row r="21" spans="1:4" x14ac:dyDescent="0.3">
      <c r="A21" s="48" t="s">
        <v>100</v>
      </c>
      <c r="B21" s="49">
        <v>6.63</v>
      </c>
      <c r="C21" s="48" t="s">
        <v>101</v>
      </c>
      <c r="D21" s="49">
        <v>9.33</v>
      </c>
    </row>
    <row r="22" spans="1:4" x14ac:dyDescent="0.3">
      <c r="A22" s="48" t="s">
        <v>102</v>
      </c>
      <c r="B22" s="49">
        <v>8.67</v>
      </c>
      <c r="C22" s="48" t="s">
        <v>103</v>
      </c>
      <c r="D22" s="49">
        <v>9.35</v>
      </c>
    </row>
    <row r="23" spans="1:4" x14ac:dyDescent="0.3">
      <c r="A23" s="48" t="s">
        <v>104</v>
      </c>
      <c r="B23" s="49">
        <v>11.07</v>
      </c>
      <c r="C23" s="48" t="s">
        <v>105</v>
      </c>
      <c r="D23" s="49">
        <v>7.2549999999999999</v>
      </c>
    </row>
    <row r="24" spans="1:4" x14ac:dyDescent="0.3">
      <c r="A24" s="48" t="s">
        <v>106</v>
      </c>
      <c r="B24" s="49">
        <v>6.71</v>
      </c>
      <c r="C24" s="48" t="s">
        <v>107</v>
      </c>
      <c r="D24" s="49">
        <v>7.2380000000000004</v>
      </c>
    </row>
    <row r="25" spans="1:4" x14ac:dyDescent="0.3">
      <c r="A25" s="48" t="s">
        <v>108</v>
      </c>
      <c r="B25" s="49">
        <v>8.48</v>
      </c>
      <c r="C25" s="48"/>
      <c r="D25"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2024</vt:lpstr>
      <vt:lpstr>Bid Review</vt:lpstr>
      <vt:lpstr>Final</vt:lpstr>
      <vt:lpstr>2019</vt:lpstr>
      <vt:lpstr>2018</vt:lpstr>
      <vt:lpstr>2017</vt:lpstr>
      <vt:lpstr>Sheet1</vt:lpstr>
      <vt:lpstr>Sheet4</vt:lpstr>
    </vt:vector>
  </TitlesOfParts>
  <Company>DSRSD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Louanne Ivy</dc:creator>
  <cp:lastModifiedBy>Jennifer Dyment</cp:lastModifiedBy>
  <cp:lastPrinted>2019-04-06T00:53:27Z</cp:lastPrinted>
  <dcterms:created xsi:type="dcterms:W3CDTF">2016-03-29T20:06:59Z</dcterms:created>
  <dcterms:modified xsi:type="dcterms:W3CDTF">2024-03-02T00:02:21Z</dcterms:modified>
</cp:coreProperties>
</file>