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Cloud\Box\BACWA FY2017-present\COLLABORATIVES\BACC\BACC FY 2024-2025\Bid Submittal\13-2024 Sodium Hypochlorite\"/>
    </mc:Choice>
  </mc:AlternateContent>
  <xr:revisionPtr revIDLastSave="0" documentId="13_ncr:1_{34CD0D44-2E95-4ED7-A5C3-3E46B8132405}" xr6:coauthVersionLast="47" xr6:coauthVersionMax="47" xr10:uidLastSave="{00000000-0000-0000-0000-000000000000}"/>
  <bookViews>
    <workbookView xWindow="-108" yWindow="-108" windowWidth="23256" windowHeight="12576" activeTab="1" xr2:uid="{00000000-000D-0000-FFFF-FFFF00000000}"/>
  </bookViews>
  <sheets>
    <sheet name="2024" sheetId="1" r:id="rId1"/>
    <sheet name="Bid Review" sheetId="2" r:id="rId2"/>
    <sheet name="2023" sheetId="8" r:id="rId3"/>
    <sheet name="2022" sheetId="7" r:id="rId4"/>
    <sheet name="2021" sheetId="6" r:id="rId5"/>
    <sheet name="2019" sheetId="5" r:id="rId6"/>
    <sheet name="2018" sheetId="4" r:id="rId7"/>
    <sheet name="2017" sheetId="3"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8" l="1"/>
  <c r="K34" i="8"/>
  <c r="J34" i="8"/>
  <c r="I34" i="8"/>
  <c r="H34" i="8"/>
  <c r="G34" i="8"/>
  <c r="F34" i="8"/>
  <c r="E34" i="8"/>
  <c r="D34" i="8"/>
  <c r="C34" i="8"/>
  <c r="B34" i="8"/>
  <c r="I33" i="8"/>
  <c r="H33" i="8"/>
  <c r="G33" i="8"/>
  <c r="F33" i="8"/>
  <c r="E33" i="8"/>
  <c r="D33" i="8"/>
  <c r="C33" i="8"/>
  <c r="B33" i="8"/>
  <c r="L32" i="8"/>
  <c r="I32" i="8"/>
  <c r="H32" i="8"/>
  <c r="G32" i="8"/>
  <c r="F32" i="8"/>
  <c r="E32" i="8"/>
  <c r="D32" i="8"/>
  <c r="C32" i="8"/>
  <c r="B32" i="8"/>
  <c r="J21" i="8"/>
  <c r="I21" i="8"/>
  <c r="H21" i="8"/>
  <c r="G21" i="8"/>
  <c r="F21" i="8"/>
  <c r="E21" i="8"/>
  <c r="D21" i="8"/>
  <c r="C21" i="8"/>
  <c r="B21" i="8"/>
  <c r="L20" i="8"/>
  <c r="I20" i="8"/>
  <c r="H20" i="8"/>
  <c r="G20" i="8"/>
  <c r="F20" i="8"/>
  <c r="E20" i="8"/>
  <c r="D20" i="8"/>
  <c r="C20" i="8"/>
  <c r="B20" i="8"/>
  <c r="I19" i="8"/>
  <c r="H19" i="8"/>
  <c r="G19" i="8"/>
  <c r="F19" i="8"/>
  <c r="E19" i="8"/>
  <c r="D19" i="8"/>
  <c r="C19" i="8"/>
  <c r="B19" i="8"/>
  <c r="M23" i="1" l="1"/>
  <c r="C23" i="1"/>
  <c r="D23" i="1"/>
  <c r="E23" i="1"/>
  <c r="F23" i="1"/>
  <c r="G23" i="1"/>
  <c r="H23" i="1"/>
  <c r="I23" i="1"/>
  <c r="B23" i="1"/>
  <c r="C22" i="1"/>
  <c r="D22" i="1"/>
  <c r="E22" i="1"/>
  <c r="F22" i="1"/>
  <c r="G22" i="1"/>
  <c r="H22" i="1"/>
  <c r="I22" i="1"/>
  <c r="B22" i="1"/>
  <c r="N22" i="7"/>
  <c r="K22" i="7"/>
  <c r="J22" i="7"/>
  <c r="I22" i="7"/>
  <c r="H22" i="7"/>
  <c r="G22" i="7"/>
  <c r="F22" i="7"/>
  <c r="E22" i="7"/>
  <c r="D22" i="7"/>
  <c r="C22" i="7"/>
  <c r="O21" i="7"/>
  <c r="J21" i="7"/>
  <c r="I21" i="7"/>
  <c r="H21" i="7"/>
  <c r="G21" i="7"/>
  <c r="F21" i="7"/>
  <c r="E21" i="7"/>
  <c r="D21" i="7"/>
  <c r="C21" i="7"/>
  <c r="J20" i="7"/>
  <c r="I20" i="7"/>
  <c r="H20" i="7"/>
  <c r="G20" i="7"/>
  <c r="F20" i="7"/>
  <c r="E20" i="7"/>
  <c r="D20" i="7"/>
  <c r="C20" i="7"/>
  <c r="J34" i="6"/>
  <c r="J35" i="6" s="1"/>
  <c r="I34" i="6"/>
  <c r="I35" i="6" s="1"/>
  <c r="H34" i="6"/>
  <c r="H35" i="6" s="1"/>
  <c r="G34" i="6"/>
  <c r="G35" i="6" s="1"/>
  <c r="F34" i="6"/>
  <c r="F35" i="6" s="1"/>
  <c r="E34" i="6"/>
  <c r="E35" i="6" s="1"/>
  <c r="D34" i="6"/>
  <c r="C38" i="6" s="1"/>
  <c r="C34" i="6"/>
  <c r="C35" i="6" s="1"/>
  <c r="M20" i="6"/>
  <c r="L20" i="6"/>
  <c r="K20" i="6"/>
  <c r="G20" i="6"/>
  <c r="M19" i="6"/>
  <c r="L19" i="6"/>
  <c r="K19" i="6"/>
  <c r="J18" i="6"/>
  <c r="J19" i="6" s="1"/>
  <c r="I18" i="6"/>
  <c r="I19" i="6" s="1"/>
  <c r="H18" i="6"/>
  <c r="H19" i="6" s="1"/>
  <c r="G18" i="6"/>
  <c r="G19" i="6" s="1"/>
  <c r="F18" i="6"/>
  <c r="F20" i="6" s="1"/>
  <c r="E18" i="6"/>
  <c r="E19" i="6" s="1"/>
  <c r="D18" i="6"/>
  <c r="D19" i="6" s="1"/>
  <c r="C18" i="6"/>
  <c r="C19" i="6" s="1"/>
  <c r="J30" i="5"/>
  <c r="J31" i="5" s="1"/>
  <c r="I30" i="5"/>
  <c r="I31" i="5" s="1"/>
  <c r="H30" i="5"/>
  <c r="H31" i="5" s="1"/>
  <c r="G30" i="5"/>
  <c r="G31" i="5" s="1"/>
  <c r="F30" i="5"/>
  <c r="F31" i="5" s="1"/>
  <c r="E30" i="5"/>
  <c r="E31" i="5" s="1"/>
  <c r="D30" i="5"/>
  <c r="D31" i="5" s="1"/>
  <c r="C30" i="5"/>
  <c r="C34" i="5" s="1"/>
  <c r="M21" i="5"/>
  <c r="L21" i="5"/>
  <c r="K21" i="5"/>
  <c r="I21" i="5"/>
  <c r="H21" i="5"/>
  <c r="M20" i="5"/>
  <c r="L20" i="5"/>
  <c r="K20" i="5"/>
  <c r="F20" i="5"/>
  <c r="J19" i="5"/>
  <c r="J20" i="5" s="1"/>
  <c r="I19" i="5"/>
  <c r="I20" i="5" s="1"/>
  <c r="H19" i="5"/>
  <c r="H20" i="5" s="1"/>
  <c r="G19" i="5"/>
  <c r="G21" i="5" s="1"/>
  <c r="F19" i="5"/>
  <c r="F21" i="5" s="1"/>
  <c r="E19" i="5"/>
  <c r="E21" i="5" s="1"/>
  <c r="D19" i="5"/>
  <c r="D20" i="5" s="1"/>
  <c r="C19" i="5"/>
  <c r="C21" i="5" s="1"/>
  <c r="I29" i="4"/>
  <c r="I30" i="4" s="1"/>
  <c r="H29" i="4"/>
  <c r="H30" i="4" s="1"/>
  <c r="G29" i="4"/>
  <c r="G30" i="4" s="1"/>
  <c r="F29" i="4"/>
  <c r="F30" i="4" s="1"/>
  <c r="E29" i="4"/>
  <c r="E30" i="4" s="1"/>
  <c r="D29" i="4"/>
  <c r="D30" i="4" s="1"/>
  <c r="C29" i="4"/>
  <c r="C30" i="4" s="1"/>
  <c r="B29" i="4"/>
  <c r="B30" i="4" s="1"/>
  <c r="F21" i="4"/>
  <c r="C21" i="4"/>
  <c r="B21" i="4"/>
  <c r="F20" i="4"/>
  <c r="C20" i="4"/>
  <c r="B20" i="4"/>
  <c r="I19" i="4"/>
  <c r="I20" i="4" s="1"/>
  <c r="H19" i="4"/>
  <c r="H21" i="4" s="1"/>
  <c r="G19" i="4"/>
  <c r="G21" i="4" s="1"/>
  <c r="E19" i="4"/>
  <c r="E21" i="4" s="1"/>
  <c r="D19" i="4"/>
  <c r="D21" i="4" s="1"/>
  <c r="C19" i="4"/>
  <c r="B19" i="4"/>
  <c r="C37" i="6" l="1"/>
  <c r="H20" i="6"/>
  <c r="I20" i="6"/>
  <c r="J20" i="6"/>
  <c r="F19" i="6"/>
  <c r="C20" i="6"/>
  <c r="D20" i="6"/>
  <c r="E20" i="6"/>
  <c r="D35" i="6"/>
  <c r="C20" i="5"/>
  <c r="E20" i="5"/>
  <c r="J21" i="5"/>
  <c r="D21" i="5"/>
  <c r="C31" i="5"/>
  <c r="C33" i="5" s="1"/>
  <c r="G20" i="5"/>
  <c r="B32" i="4"/>
  <c r="I21" i="4"/>
  <c r="B33" i="4"/>
  <c r="D20" i="4"/>
  <c r="E20" i="4"/>
  <c r="G20" i="4"/>
  <c r="H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K18" authorId="0" shapeId="0" xr:uid="{68E350C0-0FFD-4F08-9B09-D18CF81334AA}">
      <text>
        <r>
          <rPr>
            <b/>
            <sz val="9"/>
            <color indexed="81"/>
            <rFont val="Tahoma"/>
            <family val="2"/>
          </rPr>
          <t>Gemma Lathi:</t>
        </r>
        <r>
          <rPr>
            <sz val="9"/>
            <color indexed="81"/>
            <rFont val="Tahoma"/>
            <family val="2"/>
          </rPr>
          <t xml:space="preserve">
CCCSD</t>
        </r>
      </text>
    </comment>
    <comment ref="M18" authorId="0" shapeId="0" xr:uid="{3DEE864C-E583-41A3-9D3E-8AF73A6F5347}">
      <text>
        <r>
          <rPr>
            <b/>
            <sz val="9"/>
            <color indexed="81"/>
            <rFont val="Tahoma"/>
            <family val="2"/>
          </rPr>
          <t>Gemma Lathi:</t>
        </r>
        <r>
          <rPr>
            <sz val="9"/>
            <color indexed="81"/>
            <rFont val="Tahoma"/>
            <family val="2"/>
          </rPr>
          <t xml:space="preserve">
Nevada Irr District</t>
        </r>
      </text>
    </comment>
  </commentList>
</comments>
</file>

<file path=xl/sharedStrings.xml><?xml version="1.0" encoding="utf-8"?>
<sst xmlns="http://schemas.openxmlformats.org/spreadsheetml/2006/main" count="639" uniqueCount="164">
  <si>
    <t>Bay Area Clean Water Agencies</t>
  </si>
  <si>
    <t>Bid Results for Project 13-2021 SODIUM HYPOCHLORITE 12.5%</t>
  </si>
  <si>
    <t>Issued on 03/18/2021</t>
  </si>
  <si>
    <t>Bid Due on April 15, 2021  4:00 PM (PDT)</t>
  </si>
  <si>
    <t>Exported on 04/15/2021</t>
  </si>
  <si>
    <t>Section</t>
  </si>
  <si>
    <t>SODIUM HYPOCHLORITE 12.5%</t>
  </si>
  <si>
    <t>SODIUM HYPOCHLORITE 12.5% In 275-gal totes (Optional bid item)</t>
  </si>
  <si>
    <t>SODIUM HYPOCHLORITE 12.5% In Drums (Optional bid item)</t>
  </si>
  <si>
    <t>SODIUM HYPOCHLORITE 5.25% (Optional bid item)</t>
  </si>
  <si>
    <t>Description</t>
  </si>
  <si>
    <t>Central Valley</t>
  </si>
  <si>
    <t>East Bay</t>
  </si>
  <si>
    <t>Marin Sonoma Napa</t>
  </si>
  <si>
    <t>North Bay</t>
  </si>
  <si>
    <t>Peninsula</t>
  </si>
  <si>
    <t>Sacramento</t>
  </si>
  <si>
    <t>South Bay</t>
  </si>
  <si>
    <t>Tri Valley</t>
  </si>
  <si>
    <t>Unit of Measure</t>
  </si>
  <si>
    <t>gal</t>
  </si>
  <si>
    <t>Univar Solutions USA Inc.</t>
  </si>
  <si>
    <t>no bid</t>
  </si>
  <si>
    <t>Olin Corporation</t>
  </si>
  <si>
    <t>REGIONAL AWARD</t>
  </si>
  <si>
    <t>Aggregate Cost Calculation</t>
  </si>
  <si>
    <t>12.5% In 275-gal totes (Optional bid item)</t>
  </si>
  <si>
    <t>12.5% In Drums (Optional Bid Item)</t>
  </si>
  <si>
    <t xml:space="preserve"> 5.25%
(Optional Bid Item)</t>
  </si>
  <si>
    <t>Estimated annual quantity (in gals)</t>
  </si>
  <si>
    <t>Univar</t>
  </si>
  <si>
    <t>Olin Chlor</t>
  </si>
  <si>
    <t>2020 bid was canceled due to COVID-19 and contract was extended; this comparison below is using 2019 bid prices</t>
  </si>
  <si>
    <t>Comparison of LOWEST OVERALL RESPONSIVE BID to Previous Year's Awarded Bid</t>
  </si>
  <si>
    <t>2019 Bid Awarded to: Univar for all regions except for Sacramento awarded to Olin Chlor</t>
  </si>
  <si>
    <t>Unit price per gallon</t>
  </si>
  <si>
    <t>2019 Awarded Unit Price</t>
  </si>
  <si>
    <t>$ Increase/Decrease in 2021</t>
  </si>
  <si>
    <t xml:space="preserve"> % Increase/Decrease in 2021</t>
  </si>
  <si>
    <t>Average Increase Overall:</t>
  </si>
  <si>
    <t>Item #</t>
  </si>
  <si>
    <t>BACC RECOMMENDATION</t>
  </si>
  <si>
    <t>Received via bid platform by bid deadline above</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</si>
  <si>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</si>
  <si>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</si>
  <si>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</si>
  <si>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</si>
  <si>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</si>
  <si>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</si>
  <si>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</si>
  <si>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</si>
  <si>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</si>
  <si>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</si>
  <si>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</si>
  <si>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</si>
  <si>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</si>
  <si>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N/A</t>
  </si>
  <si>
    <t>Third Party Hauler? If applicable, name, address, Affidavit signed by Bidder</t>
  </si>
  <si>
    <t>Specific Deviations Noted</t>
  </si>
  <si>
    <t>BAY AREA CHEMICAL CONSORTIUM</t>
  </si>
  <si>
    <t xml:space="preserve">Final Bid Tabulation for </t>
  </si>
  <si>
    <r>
      <t xml:space="preserve">Supply and Delivery of </t>
    </r>
    <r>
      <rPr>
        <b/>
        <sz val="12"/>
        <color theme="1"/>
        <rFont val="Calibri"/>
        <family val="2"/>
        <scheme val="minor"/>
      </rPr>
      <t/>
    </r>
  </si>
  <si>
    <t>for the period</t>
  </si>
  <si>
    <t>Bid Open Date</t>
  </si>
  <si>
    <t>Optional Bid Item IN CARBOYS
Unit price per gal</t>
  </si>
  <si>
    <t>Optional Bid Item 5.25%
Unit price per gal</t>
  </si>
  <si>
    <t>Name of Bidder</t>
  </si>
  <si>
    <t>Lowest responsive bid per region</t>
  </si>
  <si>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</si>
  <si>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LOWEST OVERALL PER REGION</t>
  </si>
  <si>
    <t>2018 Bid Awarded to: Univar for all regions except for Sacramento &amp; TriValley awarded to Olin Chlor</t>
  </si>
  <si>
    <t>Optional Bid Item IN DRUMS
Unit price per gal</t>
  </si>
  <si>
    <t>2018 Awarded Unit Price</t>
  </si>
  <si>
    <t>No Bid</t>
  </si>
  <si>
    <t>$ Increase/Decrease in 2019</t>
  </si>
  <si>
    <t xml:space="preserve"> % Increase/Decrease in 2019</t>
  </si>
  <si>
    <t>BID HISTORY (to be completed later)</t>
  </si>
  <si>
    <t>Year</t>
  </si>
  <si>
    <t>Awarded Supplier</t>
  </si>
  <si>
    <t>1 Central Valley</t>
  </si>
  <si>
    <t>2 East Bay</t>
  </si>
  <si>
    <t>3 Marin Sonoma Napa</t>
  </si>
  <si>
    <t>4 North Bay</t>
  </si>
  <si>
    <t>5 Peninsula</t>
  </si>
  <si>
    <t>6 Sacramento</t>
  </si>
  <si>
    <t>7 South Bay</t>
  </si>
  <si>
    <t>8 Tri Valley</t>
  </si>
  <si>
    <t>Univar USA (all but #6), Olin (#6)</t>
  </si>
  <si>
    <t>Univar USA (all but #6, #8), Olin (#6, #8)</t>
  </si>
  <si>
    <t>Univar USA</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</si>
  <si>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13-2018</t>
    </r>
  </si>
  <si>
    <r>
      <t xml:space="preserve">Supply and Delivery of </t>
    </r>
    <r>
      <rPr>
        <b/>
        <sz val="12"/>
        <color theme="1"/>
        <rFont val="Calibri"/>
        <family val="2"/>
        <scheme val="minor"/>
      </rPr>
      <t xml:space="preserve">Sodium Hypochlorite 12.5% </t>
    </r>
    <r>
      <rPr>
        <sz val="12"/>
        <color theme="1"/>
        <rFont val="Calibri"/>
        <family val="2"/>
        <scheme val="minor"/>
      </rPr>
      <t>for Fiscal Year 2018/2019</t>
    </r>
  </si>
  <si>
    <t>Open Date: Tuesday, April 10, 2018 at 9:00 a.m. PDT</t>
  </si>
  <si>
    <t>Olin Chlor Alkali Products</t>
  </si>
  <si>
    <t>Univar USA Inc.</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</si>
  <si>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</si>
  <si>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 xml:space="preserve">Optional Bid Item IN DRUMS
</t>
  </si>
  <si>
    <t xml:space="preserve">Optional Bid Item IN CARBOYS
</t>
  </si>
  <si>
    <t>2017 Bid Awarded to: Univar for all regions except for Sacramento awarded to Olin Chlor</t>
  </si>
  <si>
    <t>2017 Awarded Unit Price</t>
  </si>
  <si>
    <t>$ Increase/Decrease in 2018</t>
  </si>
  <si>
    <t>n/a</t>
  </si>
  <si>
    <t xml:space="preserve"> % Increase/Decrease in 2018</t>
  </si>
  <si>
    <t>Final Bid Tabulation for Bid No. 13-2017</t>
  </si>
  <si>
    <t>Supply and Delivery of 12.5% Sodium Hypochlorite</t>
  </si>
  <si>
    <t>Open Date: Tuesday, April 4, 2017 at 9:00 a.m. PDT</t>
  </si>
  <si>
    <t>North Bay
Unit Price
Per Gallon</t>
  </si>
  <si>
    <r>
      <t xml:space="preserve">North Bay
</t>
    </r>
    <r>
      <rPr>
        <b/>
        <u/>
        <sz val="11"/>
        <color rgb="FFFF0000"/>
        <rFont val="Calibri"/>
        <family val="2"/>
        <scheme val="minor"/>
      </rPr>
      <t>Optional Bid Item</t>
    </r>
    <r>
      <rPr>
        <b/>
        <sz val="11"/>
        <color theme="1"/>
        <rFont val="Calibri"/>
        <family val="2"/>
        <scheme val="minor"/>
      </rPr>
      <t xml:space="preserve">
Unit Price
Per Gallon in drums</t>
    </r>
  </si>
  <si>
    <t>East Bay
Unit Price
Per Gallon</t>
  </si>
  <si>
    <t>Tri-Valley
Unit Price
Per Gallon</t>
  </si>
  <si>
    <t>South Bay
Unit Price
Per Gallon</t>
  </si>
  <si>
    <r>
      <t xml:space="preserve">South Bay
</t>
    </r>
    <r>
      <rPr>
        <b/>
        <u/>
        <sz val="11"/>
        <color rgb="FFFF0000"/>
        <rFont val="Calibri"/>
        <family val="2"/>
        <scheme val="minor"/>
      </rPr>
      <t>Optional Bid Item</t>
    </r>
    <r>
      <rPr>
        <b/>
        <sz val="11"/>
        <color theme="1"/>
        <rFont val="Calibri"/>
        <family val="2"/>
        <scheme val="minor"/>
      </rPr>
      <t xml:space="preserve">
Unit Price 
Per Gallon in carboys</t>
    </r>
  </si>
  <si>
    <r>
      <t xml:space="preserve">South Bay
</t>
    </r>
    <r>
      <rPr>
        <b/>
        <u/>
        <sz val="11"/>
        <color rgb="FFFF0000"/>
        <rFont val="Calibri"/>
        <family val="2"/>
        <scheme val="minor"/>
      </rPr>
      <t>Optional Bid Item</t>
    </r>
    <r>
      <rPr>
        <b/>
        <sz val="11"/>
        <color theme="1"/>
        <rFont val="Calibri"/>
        <family val="2"/>
        <scheme val="minor"/>
      </rPr>
      <t xml:space="preserve">
Unit Price 
Per Gallon in drums</t>
    </r>
  </si>
  <si>
    <t>Peninsula
Unit Price
Per Gallon</t>
  </si>
  <si>
    <t>Marin-Sonoma-Napa
Unit Price
Per Gallon</t>
  </si>
  <si>
    <t>Sacramento Area
Unit Price
Per Gallon</t>
  </si>
  <si>
    <r>
      <t xml:space="preserve">Sacramento Area
</t>
    </r>
    <r>
      <rPr>
        <b/>
        <u/>
        <sz val="11"/>
        <color rgb="FFFF0000"/>
        <rFont val="Calibri"/>
        <family val="2"/>
        <scheme val="minor"/>
      </rPr>
      <t>Optional Bid Item</t>
    </r>
    <r>
      <rPr>
        <b/>
        <sz val="11"/>
        <color theme="1"/>
        <rFont val="Calibri"/>
        <family val="2"/>
        <scheme val="minor"/>
      </rPr>
      <t xml:space="preserve">
Unit Price 
Per Gallon in carboys</t>
    </r>
  </si>
  <si>
    <t>Central Valley
Unit Price
Per Gallon</t>
  </si>
  <si>
    <t>Olin Chlor Alkali Products and Vinyls</t>
  </si>
  <si>
    <t>HASA, Inc.</t>
  </si>
  <si>
    <r>
      <t xml:space="preserve">Sierra Chemical Co.
</t>
    </r>
    <r>
      <rPr>
        <sz val="8"/>
        <color theme="1"/>
        <rFont val="Calibri"/>
        <family val="2"/>
        <scheme val="minor"/>
      </rPr>
      <t>*Non-responsive bid for Central Valley region. Product does not conform to NSF standards; is for wastewater application only, and includes a freight charge between supplier's facility and delivery points outside a 10 mile area.</t>
    </r>
  </si>
  <si>
    <t>$0.33*</t>
  </si>
  <si>
    <t>Lowest Responsive Bid for each Region</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</si>
  <si>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</si>
  <si>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</si>
  <si>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REGIONAL BID AWARD</t>
  </si>
  <si>
    <t>Bid Results for Project 13-2022 SODIUM HYPOCHLORITE 12.5%</t>
  </si>
  <si>
    <t>Issued on 01/27/2022</t>
  </si>
  <si>
    <t>Bid Due on February 24, 2022  4:00 PM (PDT)</t>
  </si>
  <si>
    <t>Exported on 02/24/2022</t>
  </si>
  <si>
    <t>SODIUM HYPOCHLORITE 12.5% In Caryboys (Optional bid item)</t>
  </si>
  <si>
    <t xml:space="preserve">Sacramento </t>
  </si>
  <si>
    <t xml:space="preserve">North Bay </t>
  </si>
  <si>
    <t>Hasa, Inc.</t>
  </si>
  <si>
    <t>Addendum Issued: one</t>
  </si>
  <si>
    <t>Bid No. 13-2019</t>
  </si>
  <si>
    <t>Sodium Hypochlorite 12.5%</t>
  </si>
  <si>
    <t>FYE 2019/2020</t>
  </si>
  <si>
    <t>Tuesday, April 2, 2019 at 9:00 PDT</t>
  </si>
  <si>
    <t>Lowest responsive bid for each region</t>
  </si>
  <si>
    <t>Bid Results for Project 13-2023 SODIUM HYPOCHLORITE 12.5%</t>
  </si>
  <si>
    <t>Bid Due on February 23, 2023  4:00 PM (PDT)</t>
  </si>
  <si>
    <t>Sodium Hypochlorite 12.5% In Drums (OPTIONAL BID ITEM)</t>
  </si>
  <si>
    <t>JCI Jones Chemicals Inc.</t>
  </si>
  <si>
    <t>Bid Results for Project 13-2024 SODIUM HYPOCHLORITE 12.5%</t>
  </si>
  <si>
    <t>Bid Due on February 22, 2024  4:00 PM (PDT)</t>
  </si>
  <si>
    <t>Bid Due on February 22, 2024  4:00 PM (PT)</t>
  </si>
  <si>
    <t>Sodium Hypochlorite 12.5% In Carboys (OPTIONAL BID ITEM)</t>
  </si>
  <si>
    <t>Univar Solutions USA LLC.</t>
  </si>
  <si>
    <t>Olin</t>
  </si>
  <si>
    <t>y</t>
  </si>
  <si>
    <t>Yes - see below</t>
  </si>
  <si>
    <t>#11 Olin</t>
  </si>
  <si>
    <t>K2 Pure Solutions</t>
  </si>
  <si>
    <t>#15 Olin</t>
  </si>
  <si>
    <t>#4, 6, 16 Olin - 2 pages</t>
  </si>
  <si>
    <t>#15 Univar</t>
  </si>
  <si>
    <t>#4 &amp; 15 Univar</t>
  </si>
  <si>
    <t>Univar and K2 Pure Solutions</t>
  </si>
  <si>
    <t>#11 Univar</t>
  </si>
  <si>
    <t>no</t>
  </si>
  <si>
    <t>n</t>
  </si>
  <si>
    <t>SODIUM HYPOCHLORITE 12.5% for Sacramento region, SODIUM HYPOCHLORITE 5.25% (Optional bid item) for Sacramento region</t>
  </si>
  <si>
    <t xml:space="preserve">SODIUM HYPOCHLORITE 12.5% for Central Valley, East Bay, Marin Sonoma Napa, North Bay, Peninsula, South Bay, Tri Valley regions.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</si>
</sst>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0000"/>
    <numFmt numFmtId="165" formatCode="&quot;$&quot;#,##0.00"/>
    <numFmt numFmtId="166" formatCode="&quot;$&quot;#,##0.00000"/>
    <numFmt numFmtId="167" formatCode="\$#,##0.00000"/>
    <numFmt numFmtId="168" formatCode="&quot;$&quot;#,##0.000"/>
    <numFmt numFmtId="169" formatCode="&quot;$&quot;#,##0.00000_);\(&quot;$&quot;#,##0.00000\)"/>
    <numFmt numFmtId="170" formatCode="#,##0.0000"/>
    <numFmt numFmtId="171" formatCode="\$#,##0.00"/>
    <numFmt numFmtId="172"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b/>
      <u/>
      <sz val="11"/>
      <color theme="1"/>
      <name val="Calibri"/>
      <family val="2"/>
      <scheme val="minor"/>
    </font>
    <font>
      <sz val="9"/>
      <color indexed="81"/>
      <name val="Tahoma"/>
      <family val="2"/>
    </font>
    <font>
      <b/>
      <sz val="9"/>
      <color indexed="81"/>
      <name val="Tahoma"/>
      <family val="2"/>
    </font>
    <font>
      <sz val="12"/>
      <color theme="1"/>
      <name val="Calibri"/>
      <family val="2"/>
      <scheme val="minor"/>
    </font>
    <font>
      <b/>
      <u/>
      <sz val="11"/>
      <color rgb="FFFF0000"/>
      <name val="Calibri"/>
      <family val="2"/>
      <scheme val="minor"/>
    </font>
    <font>
      <sz val="8"/>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i/>
      <sz val="9"/>
      <color theme="1"/>
      <name val="Calibri"/>
      <family val="2"/>
      <scheme val="minor"/>
    </font>
    <font>
      <i/>
      <u/>
      <sz val="9"/>
      <color theme="1"/>
      <name val="Calibri"/>
      <family val="2"/>
      <scheme val="minor"/>
    </font>
    <font>
      <i/>
      <u/>
      <sz val="10"/>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2" tint="-0.249977111117893"/>
      </left>
      <right style="thin">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style="thin">
        <color indexed="64"/>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right/>
      <top/>
      <bottom style="thin">
        <color theme="0" tint="-4.9989318521683403E-2"/>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80">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0" fillId="0" borderId="6" xfId="0" applyBorder="1" applyAlignment="1">
      <alignment wrapText="1"/>
    </xf>
    <xf numFmtId="0" fontId="1" fillId="0" borderId="6" xfId="0" applyFont="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7" xfId="0" applyBorder="1"/>
    <xf numFmtId="0" fontId="0" fillId="0" borderId="7" xfId="0" applyBorder="1" applyAlignment="1">
      <alignment wrapText="1"/>
    </xf>
    <xf numFmtId="0" fontId="1" fillId="0" borderId="9" xfId="0" applyFont="1" applyBorder="1"/>
    <xf numFmtId="0" fontId="0" fillId="0" borderId="10" xfId="0" applyBorder="1"/>
    <xf numFmtId="0" fontId="0" fillId="0" borderId="9" xfId="0" applyBorder="1"/>
    <xf numFmtId="0" fontId="5" fillId="0" borderId="0" xfId="0" applyFont="1"/>
    <xf numFmtId="0" fontId="1" fillId="0" borderId="0" xfId="0" applyFont="1" applyAlignment="1">
      <alignment vertical="center"/>
    </xf>
    <xf numFmtId="0" fontId="1" fillId="0" borderId="1" xfId="0" applyFont="1" applyBorder="1"/>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37" fontId="1" fillId="0" borderId="14" xfId="1" applyNumberFormat="1" applyFont="1" applyBorder="1" applyAlignment="1">
      <alignment horizontal="center" wrapText="1"/>
    </xf>
    <xf numFmtId="37" fontId="1" fillId="0" borderId="15" xfId="1" applyNumberFormat="1" applyFont="1" applyBorder="1" applyAlignment="1">
      <alignment horizontal="center" wrapText="1"/>
    </xf>
    <xf numFmtId="37" fontId="1" fillId="0" borderId="16" xfId="1" applyNumberFormat="1" applyFont="1" applyBorder="1" applyAlignment="1">
      <alignment horizontal="center" wrapText="1"/>
    </xf>
    <xf numFmtId="164" fontId="0" fillId="0" borderId="17" xfId="0" applyNumberFormat="1" applyBorder="1" applyAlignment="1">
      <alignment horizontal="left"/>
    </xf>
    <xf numFmtId="165" fontId="0" fillId="2" borderId="18" xfId="0" applyNumberFormat="1" applyFill="1" applyBorder="1" applyAlignment="1">
      <alignment horizontal="center"/>
    </xf>
    <xf numFmtId="165" fontId="0" fillId="0" borderId="18" xfId="0" applyNumberFormat="1" applyBorder="1" applyAlignment="1">
      <alignment horizontal="center"/>
    </xf>
    <xf numFmtId="165" fontId="0" fillId="2" borderId="19" xfId="0" applyNumberFormat="1" applyFill="1" applyBorder="1" applyAlignment="1">
      <alignment horizontal="center"/>
    </xf>
    <xf numFmtId="164" fontId="0" fillId="0" borderId="20" xfId="0" applyNumberFormat="1" applyBorder="1" applyAlignment="1">
      <alignment horizontal="left"/>
    </xf>
    <xf numFmtId="165" fontId="0" fillId="0" borderId="21" xfId="0" applyNumberFormat="1" applyBorder="1" applyAlignment="1">
      <alignment horizontal="center"/>
    </xf>
    <xf numFmtId="165" fontId="0" fillId="2" borderId="21" xfId="0" applyNumberFormat="1" applyFill="1" applyBorder="1" applyAlignment="1">
      <alignment horizontal="center"/>
    </xf>
    <xf numFmtId="165" fontId="0" fillId="0" borderId="22" xfId="0" applyNumberFormat="1" applyBorder="1" applyAlignment="1">
      <alignment horizontal="center"/>
    </xf>
    <xf numFmtId="0" fontId="1" fillId="0" borderId="23" xfId="0" applyFont="1" applyBorder="1" applyAlignment="1">
      <alignment horizontal="center" wrapText="1"/>
    </xf>
    <xf numFmtId="0" fontId="1" fillId="0" borderId="24" xfId="0" applyFont="1" applyBorder="1" applyAlignment="1">
      <alignment horizontal="center" wrapText="1"/>
    </xf>
    <xf numFmtId="3" fontId="1" fillId="0" borderId="1" xfId="0" applyNumberFormat="1" applyFont="1" applyBorder="1" applyAlignment="1">
      <alignment horizontal="center" wrapText="1"/>
    </xf>
    <xf numFmtId="166" fontId="0" fillId="0" borderId="17" xfId="0" applyNumberFormat="1" applyBorder="1" applyAlignment="1">
      <alignment horizontal="center"/>
    </xf>
    <xf numFmtId="166" fontId="0" fillId="0" borderId="20" xfId="0" applyNumberFormat="1" applyBorder="1" applyAlignment="1">
      <alignment horizontal="center"/>
    </xf>
    <xf numFmtId="165" fontId="0" fillId="2" borderId="20" xfId="0" applyNumberFormat="1" applyFill="1" applyBorder="1" applyAlignment="1">
      <alignment horizontal="center"/>
    </xf>
    <xf numFmtId="167" fontId="0" fillId="2" borderId="8" xfId="0" applyNumberFormat="1" applyFill="1" applyBorder="1"/>
    <xf numFmtId="167" fontId="0" fillId="0" borderId="0" xfId="0" applyNumberFormat="1"/>
    <xf numFmtId="167" fontId="0" fillId="2" borderId="0" xfId="0" applyNumberFormat="1" applyFill="1"/>
    <xf numFmtId="167" fontId="0" fillId="2" borderId="0" xfId="0" applyNumberFormat="1" applyFill="1" applyAlignment="1">
      <alignment horizontal="center"/>
    </xf>
    <xf numFmtId="167" fontId="0" fillId="0" borderId="10" xfId="0" applyNumberFormat="1" applyBorder="1"/>
    <xf numFmtId="167" fontId="0" fillId="2" borderId="9" xfId="0" applyNumberFormat="1" applyFill="1" applyBorder="1"/>
    <xf numFmtId="167" fontId="0" fillId="0" borderId="9" xfId="0" applyNumberFormat="1" applyBorder="1"/>
    <xf numFmtId="167" fontId="0" fillId="0" borderId="8" xfId="0" applyNumberFormat="1" applyBorder="1"/>
    <xf numFmtId="167" fontId="0" fillId="2" borderId="10" xfId="0" applyNumberFormat="1" applyFill="1" applyBorder="1"/>
    <xf numFmtId="167" fontId="0" fillId="0" borderId="9" xfId="0" applyNumberFormat="1" applyBorder="1" applyAlignment="1">
      <alignment horizontal="center"/>
    </xf>
    <xf numFmtId="0" fontId="8" fillId="0" borderId="0" xfId="0" applyFont="1"/>
    <xf numFmtId="0" fontId="1" fillId="0" borderId="25" xfId="0" applyFont="1" applyBorder="1"/>
    <xf numFmtId="0" fontId="1" fillId="0" borderId="26" xfId="0" applyFont="1" applyBorder="1" applyAlignment="1">
      <alignment horizontal="center" wrapText="1"/>
    </xf>
    <xf numFmtId="0" fontId="1" fillId="0" borderId="27" xfId="0" applyFont="1" applyBorder="1" applyAlignment="1">
      <alignment horizontal="center" wrapText="1"/>
    </xf>
    <xf numFmtId="0" fontId="0" fillId="2" borderId="18" xfId="0" applyFill="1" applyBorder="1" applyAlignment="1">
      <alignment wrapText="1"/>
    </xf>
    <xf numFmtId="168" fontId="0" fillId="0" borderId="18" xfId="0" applyNumberFormat="1" applyBorder="1" applyAlignment="1">
      <alignment horizontal="center"/>
    </xf>
    <xf numFmtId="164" fontId="0" fillId="0" borderId="18" xfId="0" applyNumberFormat="1" applyBorder="1" applyAlignment="1">
      <alignment horizontal="center"/>
    </xf>
    <xf numFmtId="168" fontId="0" fillId="0" borderId="28" xfId="0" applyNumberFormat="1" applyBorder="1" applyAlignment="1">
      <alignment horizontal="center"/>
    </xf>
    <xf numFmtId="164" fontId="0" fillId="0" borderId="28" xfId="0" applyNumberFormat="1" applyBorder="1" applyAlignment="1">
      <alignment horizontal="center"/>
    </xf>
    <xf numFmtId="168" fontId="1" fillId="2" borderId="28" xfId="0" applyNumberFormat="1" applyFont="1" applyFill="1" applyBorder="1" applyAlignment="1">
      <alignment horizontal="center"/>
    </xf>
    <xf numFmtId="0" fontId="0" fillId="0" borderId="29" xfId="0" applyBorder="1" applyAlignment="1">
      <alignment wrapText="1"/>
    </xf>
    <xf numFmtId="168" fontId="0" fillId="0" borderId="29" xfId="0" applyNumberFormat="1" applyBorder="1" applyAlignment="1">
      <alignment horizontal="center"/>
    </xf>
    <xf numFmtId="0" fontId="0" fillId="2" borderId="18" xfId="0" applyFill="1" applyBorder="1"/>
    <xf numFmtId="168" fontId="1" fillId="2" borderId="18" xfId="0" applyNumberFormat="1" applyFont="1" applyFill="1" applyBorder="1" applyAlignment="1">
      <alignment horizontal="center"/>
    </xf>
    <xf numFmtId="0" fontId="0" fillId="0" borderId="18" xfId="0" applyBorder="1" applyAlignment="1">
      <alignment vertical="top" wrapText="1"/>
    </xf>
    <xf numFmtId="165" fontId="0" fillId="0" borderId="18" xfId="0" applyNumberFormat="1" applyBorder="1" applyAlignment="1">
      <alignment horizontal="center" vertical="center"/>
    </xf>
    <xf numFmtId="0" fontId="0" fillId="2" borderId="0" xfId="0" applyFill="1"/>
    <xf numFmtId="0" fontId="11" fillId="0" borderId="0" xfId="0" applyFont="1"/>
    <xf numFmtId="0" fontId="12" fillId="0" borderId="0" xfId="0" applyFont="1"/>
    <xf numFmtId="0" fontId="12" fillId="0" borderId="0" xfId="0" applyFont="1" applyAlignment="1">
      <alignment horizontal="right"/>
    </xf>
    <xf numFmtId="0" fontId="13" fillId="0" borderId="0" xfId="0" applyFont="1" applyAlignment="1">
      <alignment horizontal="left"/>
    </xf>
    <xf numFmtId="166" fontId="0" fillId="0" borderId="18" xfId="0" applyNumberFormat="1" applyBorder="1" applyAlignment="1">
      <alignment horizontal="center"/>
    </xf>
    <xf numFmtId="166" fontId="0" fillId="0" borderId="33" xfId="0" applyNumberFormat="1" applyBorder="1" applyAlignment="1">
      <alignment horizontal="center"/>
    </xf>
    <xf numFmtId="166" fontId="0" fillId="2" borderId="33" xfId="0" applyNumberFormat="1" applyFill="1" applyBorder="1" applyAlignment="1">
      <alignment horizontal="center"/>
    </xf>
    <xf numFmtId="166" fontId="0" fillId="2" borderId="19" xfId="0" applyNumberFormat="1" applyFill="1" applyBorder="1" applyAlignment="1">
      <alignment horizontal="center"/>
    </xf>
    <xf numFmtId="166" fontId="0" fillId="2" borderId="21" xfId="0" applyNumberFormat="1" applyFill="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8" fontId="0" fillId="0" borderId="0" xfId="0" applyNumberFormat="1" applyAlignment="1">
      <alignment horizontal="center"/>
    </xf>
    <xf numFmtId="0" fontId="14" fillId="2" borderId="0" xfId="0" applyFont="1" applyFill="1"/>
    <xf numFmtId="0" fontId="14" fillId="0" borderId="0" xfId="0" applyFont="1"/>
    <xf numFmtId="168" fontId="0" fillId="0" borderId="0" xfId="0" applyNumberFormat="1"/>
    <xf numFmtId="0" fontId="1" fillId="0" borderId="23" xfId="0" applyFont="1" applyBorder="1" applyAlignment="1">
      <alignment horizontal="center" vertical="top" wrapText="1"/>
    </xf>
    <xf numFmtId="0" fontId="1" fillId="0" borderId="1" xfId="0" applyFont="1" applyBorder="1" applyAlignment="1">
      <alignment horizontal="center" wrapText="1"/>
    </xf>
    <xf numFmtId="37" fontId="0" fillId="0" borderId="0" xfId="0" applyNumberFormat="1"/>
    <xf numFmtId="169" fontId="0" fillId="0" borderId="0" xfId="0" applyNumberFormat="1"/>
    <xf numFmtId="164" fontId="0" fillId="2" borderId="20" xfId="0" applyNumberFormat="1" applyFill="1" applyBorder="1" applyAlignment="1">
      <alignment horizontal="left"/>
    </xf>
    <xf numFmtId="164" fontId="0" fillId="0" borderId="0" xfId="0" applyNumberFormat="1" applyAlignment="1">
      <alignment horizontal="left"/>
    </xf>
    <xf numFmtId="165" fontId="0" fillId="0" borderId="0" xfId="0" applyNumberFormat="1" applyAlignment="1">
      <alignment horizontal="center"/>
    </xf>
    <xf numFmtId="166" fontId="0" fillId="0" borderId="0" xfId="0" applyNumberFormat="1" applyAlignment="1">
      <alignment horizontal="center"/>
    </xf>
    <xf numFmtId="164" fontId="0" fillId="0" borderId="17" xfId="0" applyNumberFormat="1" applyBorder="1" applyAlignment="1">
      <alignment horizontal="center"/>
    </xf>
    <xf numFmtId="166" fontId="0" fillId="0" borderId="19" xfId="0" applyNumberFormat="1" applyBorder="1" applyAlignment="1">
      <alignment horizontal="center"/>
    </xf>
    <xf numFmtId="164" fontId="0" fillId="0" borderId="36" xfId="0" applyNumberFormat="1" applyBorder="1" applyAlignment="1">
      <alignment horizontal="center"/>
    </xf>
    <xf numFmtId="166" fontId="0" fillId="0" borderId="37" xfId="0" applyNumberFormat="1" applyBorder="1" applyAlignment="1">
      <alignment horizontal="center"/>
    </xf>
    <xf numFmtId="166" fontId="0" fillId="0" borderId="34" xfId="0" applyNumberFormat="1" applyBorder="1" applyAlignment="1">
      <alignment horizontal="center"/>
    </xf>
    <xf numFmtId="166" fontId="0" fillId="0" borderId="36" xfId="0" applyNumberFormat="1" applyBorder="1" applyAlignment="1">
      <alignment horizontal="center"/>
    </xf>
    <xf numFmtId="164" fontId="0" fillId="0" borderId="20" xfId="0" applyNumberFormat="1" applyBorder="1" applyAlignment="1">
      <alignment horizontal="center"/>
    </xf>
    <xf numFmtId="10" fontId="0" fillId="0" borderId="21" xfId="2"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0" fontId="8" fillId="0" borderId="0" xfId="0" applyFont="1" applyAlignment="1">
      <alignment horizontal="right"/>
    </xf>
    <xf numFmtId="166" fontId="0" fillId="2" borderId="38" xfId="0" applyNumberFormat="1" applyFill="1" applyBorder="1" applyAlignment="1">
      <alignment horizontal="center" wrapText="1"/>
    </xf>
    <xf numFmtId="166" fontId="0" fillId="2" borderId="37" xfId="0" applyNumberFormat="1" applyFill="1" applyBorder="1" applyAlignment="1">
      <alignment horizontal="center" wrapText="1"/>
    </xf>
    <xf numFmtId="166" fontId="0" fillId="2" borderId="39" xfId="0" applyNumberFormat="1" applyFill="1" applyBorder="1" applyAlignment="1">
      <alignment horizontal="center" wrapText="1"/>
    </xf>
    <xf numFmtId="166" fontId="0" fillId="0" borderId="39" xfId="0" applyNumberFormat="1" applyBorder="1" applyAlignment="1">
      <alignment horizontal="center" wrapText="1"/>
    </xf>
    <xf numFmtId="166" fontId="0" fillId="2" borderId="34" xfId="0" applyNumberFormat="1" applyFill="1" applyBorder="1" applyAlignment="1">
      <alignment horizontal="center" wrapText="1"/>
    </xf>
    <xf numFmtId="164" fontId="0" fillId="0" borderId="5" xfId="0" applyNumberFormat="1" applyBorder="1" applyAlignment="1">
      <alignment horizontal="left"/>
    </xf>
    <xf numFmtId="166" fontId="0" fillId="0" borderId="40" xfId="0" applyNumberFormat="1" applyBorder="1" applyAlignment="1">
      <alignment horizontal="center"/>
    </xf>
    <xf numFmtId="166" fontId="0" fillId="2" borderId="40" xfId="0" applyNumberFormat="1" applyFill="1" applyBorder="1" applyAlignment="1">
      <alignment horizontal="center"/>
    </xf>
    <xf numFmtId="166" fontId="0" fillId="0" borderId="35" xfId="0" applyNumberFormat="1" applyBorder="1" applyAlignment="1">
      <alignment horizontal="center"/>
    </xf>
    <xf numFmtId="166" fontId="0" fillId="0" borderId="5" xfId="0" applyNumberFormat="1" applyBorder="1" applyAlignment="1">
      <alignment horizontal="center"/>
    </xf>
    <xf numFmtId="166" fontId="0" fillId="2" borderId="5" xfId="0" applyNumberFormat="1" applyFill="1" applyBorder="1" applyAlignment="1">
      <alignment horizontal="center"/>
    </xf>
    <xf numFmtId="0" fontId="18" fillId="0" borderId="0" xfId="0" applyFont="1"/>
    <xf numFmtId="0" fontId="18" fillId="0" borderId="1" xfId="0" applyFont="1" applyBorder="1" applyAlignment="1">
      <alignment horizontal="center"/>
    </xf>
    <xf numFmtId="0" fontId="18" fillId="0" borderId="1" xfId="0" applyFont="1" applyBorder="1"/>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165" fontId="18" fillId="0" borderId="1" xfId="0" applyNumberFormat="1" applyFont="1" applyBorder="1" applyAlignment="1">
      <alignment horizontal="center"/>
    </xf>
    <xf numFmtId="166" fontId="18" fillId="0" borderId="1" xfId="0" applyNumberFormat="1" applyFont="1" applyBorder="1" applyAlignment="1">
      <alignment horizontal="center"/>
    </xf>
    <xf numFmtId="0" fontId="2" fillId="0" borderId="0" xfId="0" applyFont="1"/>
    <xf numFmtId="166" fontId="0" fillId="0" borderId="41" xfId="0" applyNumberFormat="1" applyBorder="1" applyAlignment="1">
      <alignment horizontal="center"/>
    </xf>
    <xf numFmtId="0" fontId="3" fillId="0" borderId="1" xfId="0" applyFont="1" applyBorder="1" applyAlignment="1">
      <alignment horizontal="right" vertical="top" wrapText="1"/>
    </xf>
    <xf numFmtId="0" fontId="0" fillId="0" borderId="42" xfId="0" applyBorder="1"/>
    <xf numFmtId="0" fontId="1" fillId="0" borderId="5" xfId="0" applyFont="1" applyBorder="1" applyAlignment="1">
      <alignment horizontal="center" wrapText="1"/>
    </xf>
    <xf numFmtId="0" fontId="0" fillId="0" borderId="1" xfId="0" applyBorder="1"/>
    <xf numFmtId="164" fontId="0" fillId="0" borderId="1" xfId="0" applyNumberFormat="1" applyBorder="1" applyAlignment="1">
      <alignment horizontal="left"/>
    </xf>
    <xf numFmtId="165" fontId="0" fillId="0" borderId="1" xfId="0" applyNumberFormat="1" applyBorder="1" applyAlignment="1">
      <alignment horizontal="center"/>
    </xf>
    <xf numFmtId="165" fontId="0" fillId="2" borderId="1" xfId="0" applyNumberFormat="1" applyFill="1" applyBorder="1" applyAlignment="1">
      <alignment horizontal="center"/>
    </xf>
    <xf numFmtId="0" fontId="20" fillId="0" borderId="0" xfId="0" applyFont="1" applyAlignment="1">
      <alignment horizontal="center"/>
    </xf>
    <xf numFmtId="0" fontId="22" fillId="0" borderId="1" xfId="0" applyFont="1" applyBorder="1" applyAlignment="1">
      <alignment horizontal="center"/>
    </xf>
    <xf numFmtId="0" fontId="1" fillId="0" borderId="0" xfId="0" applyFont="1" applyAlignment="1">
      <alignment horizontal="left"/>
    </xf>
    <xf numFmtId="0" fontId="1" fillId="0" borderId="0" xfId="0" applyFont="1" applyAlignment="1">
      <alignment vertical="top" wrapText="1"/>
    </xf>
    <xf numFmtId="0" fontId="21" fillId="0" borderId="6" xfId="0" applyFont="1" applyBorder="1" applyAlignment="1">
      <alignment wrapText="1"/>
    </xf>
    <xf numFmtId="0" fontId="1" fillId="0" borderId="7" xfId="0" applyFont="1" applyBorder="1" applyAlignment="1">
      <alignment wrapText="1"/>
    </xf>
    <xf numFmtId="0" fontId="1" fillId="0" borderId="7" xfId="0" applyFont="1" applyBorder="1" applyAlignment="1">
      <alignment horizontal="center"/>
    </xf>
    <xf numFmtId="0" fontId="1" fillId="0" borderId="43" xfId="0" applyFont="1" applyBorder="1" applyAlignment="1">
      <alignment horizontal="center"/>
    </xf>
    <xf numFmtId="0" fontId="0" fillId="0" borderId="5" xfId="0" applyBorder="1"/>
    <xf numFmtId="170" fontId="0" fillId="0" borderId="1" xfId="0" applyNumberFormat="1" applyBorder="1"/>
    <xf numFmtId="170" fontId="0" fillId="2" borderId="1" xfId="0" applyNumberFormat="1" applyFill="1" applyBorder="1"/>
    <xf numFmtId="0" fontId="21" fillId="0" borderId="4" xfId="0" applyFont="1" applyBorder="1" applyAlignment="1">
      <alignment horizontal="center" wrapText="1"/>
    </xf>
    <xf numFmtId="171" fontId="0" fillId="0" borderId="1" xfId="0" applyNumberFormat="1" applyBorder="1"/>
    <xf numFmtId="171" fontId="0" fillId="2" borderId="1" xfId="0" applyNumberFormat="1" applyFill="1" applyBorder="1"/>
    <xf numFmtId="3" fontId="1" fillId="0" borderId="10" xfId="0" applyNumberFormat="1" applyFont="1" applyBorder="1"/>
    <xf numFmtId="3" fontId="1" fillId="0" borderId="9" xfId="0" applyNumberFormat="1" applyFont="1" applyBorder="1"/>
    <xf numFmtId="3" fontId="1" fillId="0" borderId="5" xfId="0" applyNumberFormat="1" applyFont="1" applyBorder="1"/>
    <xf numFmtId="0" fontId="1" fillId="2" borderId="0" xfId="0" applyFont="1" applyFill="1"/>
    <xf numFmtId="0" fontId="0" fillId="0" borderId="0" xfId="0" applyAlignment="1">
      <alignment horizontal="left"/>
    </xf>
    <xf numFmtId="172" fontId="0" fillId="0" borderId="1" xfId="0" applyNumberFormat="1" applyBorder="1"/>
    <xf numFmtId="172" fontId="0" fillId="2" borderId="1" xfId="0" applyNumberFormat="1" applyFill="1" applyBorder="1"/>
    <xf numFmtId="0" fontId="14" fillId="0" borderId="0" xfId="0" applyFont="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4" fillId="0" borderId="0" xfId="0" applyFont="1" applyAlignment="1">
      <alignment horizontal="left" vertical="top" wrapText="1"/>
    </xf>
    <xf numFmtId="0" fontId="21" fillId="0" borderId="2" xfId="0" applyFont="1" applyBorder="1" applyAlignment="1">
      <alignment horizontal="center" wrapText="1"/>
    </xf>
    <xf numFmtId="0" fontId="21" fillId="0" borderId="4" xfId="0" applyFont="1" applyBorder="1" applyAlignment="1">
      <alignment horizontal="center"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9" fillId="0" borderId="30" xfId="0" applyFont="1" applyBorder="1" applyAlignment="1">
      <alignment horizontal="center" wrapText="1"/>
    </xf>
    <xf numFmtId="0" fontId="19" fillId="0" borderId="31" xfId="0" applyFont="1" applyBorder="1" applyAlignment="1">
      <alignment horizontal="center" wrapText="1"/>
    </xf>
    <xf numFmtId="0" fontId="19" fillId="0" borderId="32" xfId="0" applyFont="1" applyBorder="1" applyAlignment="1">
      <alignment horizontal="center" wrapText="1"/>
    </xf>
    <xf numFmtId="0" fontId="15" fillId="0" borderId="0" xfId="0" applyFont="1" applyAlignment="1">
      <alignment horizontal="left" vertical="top" wrapText="1"/>
    </xf>
    <xf numFmtId="0" fontId="1" fillId="0" borderId="44" xfId="0" applyFont="1" applyBorder="1" applyAlignment="1">
      <alignment wrapText="1"/>
    </xf>
    <xf numFmtId="0" fontId="1" fillId="0" borderId="44" xfId="0" applyFont="1" applyBorder="1" applyAlignment="1">
      <alignment horizontal="center"/>
    </xf>
    <xf numFmtId="3" fontId="1" fillId="0" borderId="1" xfId="0" applyNumberFormat="1" applyFont="1" applyBorder="1"/>
    <xf numFmtId="0" fontId="3" fillId="0" borderId="1" xfId="0" applyFont="1" applyBorder="1" applyAlignment="1">
      <alignment horizontal="center"/>
    </xf>
    <xf numFmtId="0" fontId="0" fillId="0" borderId="0" xfId="0" applyFont="1" applyAlignment="1">
      <alignment horizontal="left"/>
    </xf>
    <xf numFmtId="0" fontId="3" fillId="0" borderId="1" xfId="0" applyFont="1" applyBorder="1" applyAlignment="1">
      <alignment horizontal="center" wrapText="1"/>
    </xf>
    <xf numFmtId="0" fontId="1" fillId="2" borderId="5" xfId="0" applyFont="1" applyFill="1" applyBorder="1" applyAlignment="1">
      <alignment horizontal="center" vertical="top" wrapText="1"/>
    </xf>
    <xf numFmtId="0" fontId="1" fillId="2" borderId="1" xfId="0" applyFont="1" applyFill="1" applyBorder="1" applyAlignment="1">
      <alignment horizontal="center" wrapText="1"/>
    </xf>
    <xf numFmtId="0" fontId="1" fillId="0" borderId="45" xfId="0" applyFont="1" applyBorder="1" applyAlignment="1">
      <alignment horizontal="center"/>
    </xf>
  </cellXfs>
  <cellStyles count="3">
    <cellStyle name="Comma" xfId="1" builtinId="3"/>
    <cellStyle name="Normal" xfId="0" builtinId="0"/>
    <cellStyle name="Percent" xfId="2" builtinId="5"/>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0" name="TextBox 709">
          <a:extLst>
            <a:ext uri="{FF2B5EF4-FFF2-40B4-BE49-F238E27FC236}">
              <a16:creationId xmlns:a16="http://schemas.microsoft.com/office/drawing/2014/main" id="{0A9F106E-CB1D-47EB-A9BA-F3BE023830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1" name="TextBox 710">
          <a:extLst>
            <a:ext uri="{FF2B5EF4-FFF2-40B4-BE49-F238E27FC236}">
              <a16:creationId xmlns:a16="http://schemas.microsoft.com/office/drawing/2014/main" id="{F302680E-1745-4344-BBDF-BA342132F6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2" name="TextBox 711">
          <a:extLst>
            <a:ext uri="{FF2B5EF4-FFF2-40B4-BE49-F238E27FC236}">
              <a16:creationId xmlns:a16="http://schemas.microsoft.com/office/drawing/2014/main" id="{1A153DA3-09BF-45AD-B870-45D93E7FD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3" name="TextBox 712">
          <a:extLst>
            <a:ext uri="{FF2B5EF4-FFF2-40B4-BE49-F238E27FC236}">
              <a16:creationId xmlns:a16="http://schemas.microsoft.com/office/drawing/2014/main" id="{61C4B835-BB8E-4EB1-A55D-10E64046C3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4" name="TextBox 713">
          <a:extLst>
            <a:ext uri="{FF2B5EF4-FFF2-40B4-BE49-F238E27FC236}">
              <a16:creationId xmlns:a16="http://schemas.microsoft.com/office/drawing/2014/main" id="{815CE800-70F0-44C2-A9ED-BD93FA936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5" name="TextBox 714">
          <a:extLst>
            <a:ext uri="{FF2B5EF4-FFF2-40B4-BE49-F238E27FC236}">
              <a16:creationId xmlns:a16="http://schemas.microsoft.com/office/drawing/2014/main" id="{F50AC2E5-3400-434E-AD37-9349D334ABF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6" name="TextBox 715">
          <a:extLst>
            <a:ext uri="{FF2B5EF4-FFF2-40B4-BE49-F238E27FC236}">
              <a16:creationId xmlns:a16="http://schemas.microsoft.com/office/drawing/2014/main" id="{9D666EAB-9531-4F06-9467-F0F8ADB3C4D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7" name="TextBox 716">
          <a:extLst>
            <a:ext uri="{FF2B5EF4-FFF2-40B4-BE49-F238E27FC236}">
              <a16:creationId xmlns:a16="http://schemas.microsoft.com/office/drawing/2014/main" id="{3B4C2013-857B-4ACB-A2E1-C514DECE82C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8" name="TextBox 717">
          <a:extLst>
            <a:ext uri="{FF2B5EF4-FFF2-40B4-BE49-F238E27FC236}">
              <a16:creationId xmlns:a16="http://schemas.microsoft.com/office/drawing/2014/main" id="{C80D8A6E-3051-440E-81A9-CFE9EA02722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9" name="TextBox 718">
          <a:extLst>
            <a:ext uri="{FF2B5EF4-FFF2-40B4-BE49-F238E27FC236}">
              <a16:creationId xmlns:a16="http://schemas.microsoft.com/office/drawing/2014/main" id="{C5C9A948-7E26-4965-B678-5F87AF96C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0" name="TextBox 719">
          <a:extLst>
            <a:ext uri="{FF2B5EF4-FFF2-40B4-BE49-F238E27FC236}">
              <a16:creationId xmlns:a16="http://schemas.microsoft.com/office/drawing/2014/main" id="{30F7B1DA-7643-43CE-991B-DA159976681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1" name="TextBox 720">
          <a:extLst>
            <a:ext uri="{FF2B5EF4-FFF2-40B4-BE49-F238E27FC236}">
              <a16:creationId xmlns:a16="http://schemas.microsoft.com/office/drawing/2014/main" id="{1F5109EE-B509-490C-A948-04866D4EA2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2" name="TextBox 721">
          <a:extLst>
            <a:ext uri="{FF2B5EF4-FFF2-40B4-BE49-F238E27FC236}">
              <a16:creationId xmlns:a16="http://schemas.microsoft.com/office/drawing/2014/main" id="{EF624ED7-1678-4BE2-801A-B78A7089F2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3" name="TextBox 722">
          <a:extLst>
            <a:ext uri="{FF2B5EF4-FFF2-40B4-BE49-F238E27FC236}">
              <a16:creationId xmlns:a16="http://schemas.microsoft.com/office/drawing/2014/main" id="{99FE8218-9622-4A60-88C6-73C1B8E4BCD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4" name="TextBox 723">
          <a:extLst>
            <a:ext uri="{FF2B5EF4-FFF2-40B4-BE49-F238E27FC236}">
              <a16:creationId xmlns:a16="http://schemas.microsoft.com/office/drawing/2014/main" id="{F1E146E1-4074-4D04-A523-99D480610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5" name="TextBox 724">
          <a:extLst>
            <a:ext uri="{FF2B5EF4-FFF2-40B4-BE49-F238E27FC236}">
              <a16:creationId xmlns:a16="http://schemas.microsoft.com/office/drawing/2014/main" id="{886842D2-8E12-4840-8107-111CF79CC99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6" name="TextBox 725">
          <a:extLst>
            <a:ext uri="{FF2B5EF4-FFF2-40B4-BE49-F238E27FC236}">
              <a16:creationId xmlns:a16="http://schemas.microsoft.com/office/drawing/2014/main" id="{AF5E4E7C-5538-4DB1-ACA0-FE4D18DCC20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7" name="TextBox 726">
          <a:extLst>
            <a:ext uri="{FF2B5EF4-FFF2-40B4-BE49-F238E27FC236}">
              <a16:creationId xmlns:a16="http://schemas.microsoft.com/office/drawing/2014/main" id="{D8E2C7A0-C458-4900-A4B1-838815A0EA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8" name="TextBox 727">
          <a:extLst>
            <a:ext uri="{FF2B5EF4-FFF2-40B4-BE49-F238E27FC236}">
              <a16:creationId xmlns:a16="http://schemas.microsoft.com/office/drawing/2014/main" id="{634C5AC0-2E5D-4309-829C-390820E984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9" name="TextBox 728">
          <a:extLst>
            <a:ext uri="{FF2B5EF4-FFF2-40B4-BE49-F238E27FC236}">
              <a16:creationId xmlns:a16="http://schemas.microsoft.com/office/drawing/2014/main" id="{A6ABE590-0518-414E-B84D-CA333A2AB5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0" name="TextBox 729">
          <a:extLst>
            <a:ext uri="{FF2B5EF4-FFF2-40B4-BE49-F238E27FC236}">
              <a16:creationId xmlns:a16="http://schemas.microsoft.com/office/drawing/2014/main" id="{06D5C8C6-E122-49E2-A204-5D34DDA88A2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1" name="TextBox 730">
          <a:extLst>
            <a:ext uri="{FF2B5EF4-FFF2-40B4-BE49-F238E27FC236}">
              <a16:creationId xmlns:a16="http://schemas.microsoft.com/office/drawing/2014/main" id="{F51D2D4E-6CD6-4F2D-A5CA-1C549CFEB8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2" name="TextBox 731">
          <a:extLst>
            <a:ext uri="{FF2B5EF4-FFF2-40B4-BE49-F238E27FC236}">
              <a16:creationId xmlns:a16="http://schemas.microsoft.com/office/drawing/2014/main" id="{63067B3A-F4AC-41AD-B4BC-5AECAE7ED4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3" name="TextBox 732">
          <a:extLst>
            <a:ext uri="{FF2B5EF4-FFF2-40B4-BE49-F238E27FC236}">
              <a16:creationId xmlns:a16="http://schemas.microsoft.com/office/drawing/2014/main" id="{F6DC61D3-FAD8-4BFA-859A-BBD220D543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4" name="TextBox 733">
          <a:extLst>
            <a:ext uri="{FF2B5EF4-FFF2-40B4-BE49-F238E27FC236}">
              <a16:creationId xmlns:a16="http://schemas.microsoft.com/office/drawing/2014/main" id="{D6C1EAAD-BFF4-46D5-A888-E503CAC7C3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5" name="TextBox 734">
          <a:extLst>
            <a:ext uri="{FF2B5EF4-FFF2-40B4-BE49-F238E27FC236}">
              <a16:creationId xmlns:a16="http://schemas.microsoft.com/office/drawing/2014/main" id="{ADBA7FBC-920A-431C-9EE2-026BB109FD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6" name="TextBox 735">
          <a:extLst>
            <a:ext uri="{FF2B5EF4-FFF2-40B4-BE49-F238E27FC236}">
              <a16:creationId xmlns:a16="http://schemas.microsoft.com/office/drawing/2014/main" id="{876644CA-D026-40AC-9D72-3BD6021803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7" name="TextBox 736">
          <a:extLst>
            <a:ext uri="{FF2B5EF4-FFF2-40B4-BE49-F238E27FC236}">
              <a16:creationId xmlns:a16="http://schemas.microsoft.com/office/drawing/2014/main" id="{0388215A-2E7C-48F9-8873-D99B47266C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8" name="TextBox 737">
          <a:extLst>
            <a:ext uri="{FF2B5EF4-FFF2-40B4-BE49-F238E27FC236}">
              <a16:creationId xmlns:a16="http://schemas.microsoft.com/office/drawing/2014/main" id="{B7F573CC-8B8D-4FB0-B396-9C019CBA885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9" name="TextBox 738">
          <a:extLst>
            <a:ext uri="{FF2B5EF4-FFF2-40B4-BE49-F238E27FC236}">
              <a16:creationId xmlns:a16="http://schemas.microsoft.com/office/drawing/2014/main" id="{278F0068-A606-4550-8B1C-994E9E465C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0" name="TextBox 739">
          <a:extLst>
            <a:ext uri="{FF2B5EF4-FFF2-40B4-BE49-F238E27FC236}">
              <a16:creationId xmlns:a16="http://schemas.microsoft.com/office/drawing/2014/main" id="{1E5B5E1A-E019-43A3-BD4E-D0E02C033C6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1" name="TextBox 740">
          <a:extLst>
            <a:ext uri="{FF2B5EF4-FFF2-40B4-BE49-F238E27FC236}">
              <a16:creationId xmlns:a16="http://schemas.microsoft.com/office/drawing/2014/main" id="{B1E9E082-16F8-4839-8E19-ABBC01F83A3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2" name="TextBox 741">
          <a:extLst>
            <a:ext uri="{FF2B5EF4-FFF2-40B4-BE49-F238E27FC236}">
              <a16:creationId xmlns:a16="http://schemas.microsoft.com/office/drawing/2014/main" id="{1AC80DF8-C7B6-4C7A-BC1C-F869660495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3" name="TextBox 742">
          <a:extLst>
            <a:ext uri="{FF2B5EF4-FFF2-40B4-BE49-F238E27FC236}">
              <a16:creationId xmlns:a16="http://schemas.microsoft.com/office/drawing/2014/main" id="{77F4E34C-A48B-4A8D-8402-0ACFC19ED45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4" name="TextBox 743">
          <a:extLst>
            <a:ext uri="{FF2B5EF4-FFF2-40B4-BE49-F238E27FC236}">
              <a16:creationId xmlns:a16="http://schemas.microsoft.com/office/drawing/2014/main" id="{93C49B2A-781C-4328-AB0B-14672302C1B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5" name="TextBox 744">
          <a:extLst>
            <a:ext uri="{FF2B5EF4-FFF2-40B4-BE49-F238E27FC236}">
              <a16:creationId xmlns:a16="http://schemas.microsoft.com/office/drawing/2014/main" id="{063CDC5D-7B76-4C37-AE48-F2AB61C172F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6" name="TextBox 745">
          <a:extLst>
            <a:ext uri="{FF2B5EF4-FFF2-40B4-BE49-F238E27FC236}">
              <a16:creationId xmlns:a16="http://schemas.microsoft.com/office/drawing/2014/main" id="{C13BEFBE-08C4-4EA6-904B-43A734E6AD9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7" name="TextBox 746">
          <a:extLst>
            <a:ext uri="{FF2B5EF4-FFF2-40B4-BE49-F238E27FC236}">
              <a16:creationId xmlns:a16="http://schemas.microsoft.com/office/drawing/2014/main" id="{4C0A0944-DBFB-4E9A-BE0A-0783581DE9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8" name="TextBox 747">
          <a:extLst>
            <a:ext uri="{FF2B5EF4-FFF2-40B4-BE49-F238E27FC236}">
              <a16:creationId xmlns:a16="http://schemas.microsoft.com/office/drawing/2014/main" id="{AFFB0186-E8FB-4EDA-8574-D5632535BE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9" name="TextBox 748">
          <a:extLst>
            <a:ext uri="{FF2B5EF4-FFF2-40B4-BE49-F238E27FC236}">
              <a16:creationId xmlns:a16="http://schemas.microsoft.com/office/drawing/2014/main" id="{AEC1C05A-214F-4664-94DB-A8F51FF8ECB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0" name="TextBox 749">
          <a:extLst>
            <a:ext uri="{FF2B5EF4-FFF2-40B4-BE49-F238E27FC236}">
              <a16:creationId xmlns:a16="http://schemas.microsoft.com/office/drawing/2014/main" id="{903CE50E-7815-44D8-9711-DE15BD545ED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1" name="TextBox 750">
          <a:extLst>
            <a:ext uri="{FF2B5EF4-FFF2-40B4-BE49-F238E27FC236}">
              <a16:creationId xmlns:a16="http://schemas.microsoft.com/office/drawing/2014/main" id="{CB7F787D-DC38-46E5-B335-12CF0DA7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2" name="TextBox 751">
          <a:extLst>
            <a:ext uri="{FF2B5EF4-FFF2-40B4-BE49-F238E27FC236}">
              <a16:creationId xmlns:a16="http://schemas.microsoft.com/office/drawing/2014/main" id="{B6EE05B4-7977-44CD-8521-C4500165907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3" name="TextBox 752">
          <a:extLst>
            <a:ext uri="{FF2B5EF4-FFF2-40B4-BE49-F238E27FC236}">
              <a16:creationId xmlns:a16="http://schemas.microsoft.com/office/drawing/2014/main" id="{1FCE6D14-40ED-4A35-811F-F3B14DB98C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4" name="TextBox 753">
          <a:extLst>
            <a:ext uri="{FF2B5EF4-FFF2-40B4-BE49-F238E27FC236}">
              <a16:creationId xmlns:a16="http://schemas.microsoft.com/office/drawing/2014/main" id="{BB63C3FF-B9FE-4A61-8F1B-B8E8100A7A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5" name="TextBox 754">
          <a:extLst>
            <a:ext uri="{FF2B5EF4-FFF2-40B4-BE49-F238E27FC236}">
              <a16:creationId xmlns:a16="http://schemas.microsoft.com/office/drawing/2014/main" id="{61344713-19B8-40B1-AF44-0226CF985A2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6" name="TextBox 755">
          <a:extLst>
            <a:ext uri="{FF2B5EF4-FFF2-40B4-BE49-F238E27FC236}">
              <a16:creationId xmlns:a16="http://schemas.microsoft.com/office/drawing/2014/main" id="{81E0FFDA-C54E-4F1F-99E8-FFF1F8FFA1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7" name="TextBox 756">
          <a:extLst>
            <a:ext uri="{FF2B5EF4-FFF2-40B4-BE49-F238E27FC236}">
              <a16:creationId xmlns:a16="http://schemas.microsoft.com/office/drawing/2014/main" id="{161E57B8-8903-4D50-9C95-E502E6F0974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8" name="TextBox 757">
          <a:extLst>
            <a:ext uri="{FF2B5EF4-FFF2-40B4-BE49-F238E27FC236}">
              <a16:creationId xmlns:a16="http://schemas.microsoft.com/office/drawing/2014/main" id="{C84A8B94-C1A0-4721-BACE-2F27310DC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9" name="TextBox 758">
          <a:extLst>
            <a:ext uri="{FF2B5EF4-FFF2-40B4-BE49-F238E27FC236}">
              <a16:creationId xmlns:a16="http://schemas.microsoft.com/office/drawing/2014/main" id="{0DEAC1E8-40F0-404B-84BF-1103F71BB5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0" name="TextBox 759">
          <a:extLst>
            <a:ext uri="{FF2B5EF4-FFF2-40B4-BE49-F238E27FC236}">
              <a16:creationId xmlns:a16="http://schemas.microsoft.com/office/drawing/2014/main" id="{60E26DB9-605E-4FB1-8732-8076CA3871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1" name="TextBox 760">
          <a:extLst>
            <a:ext uri="{FF2B5EF4-FFF2-40B4-BE49-F238E27FC236}">
              <a16:creationId xmlns:a16="http://schemas.microsoft.com/office/drawing/2014/main" id="{C1585A31-A00D-4906-A7BC-6952FF45F2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2" name="TextBox 761">
          <a:extLst>
            <a:ext uri="{FF2B5EF4-FFF2-40B4-BE49-F238E27FC236}">
              <a16:creationId xmlns:a16="http://schemas.microsoft.com/office/drawing/2014/main" id="{269B8E74-56B5-4520-8E9E-F7DBC00797A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3" name="TextBox 762">
          <a:extLst>
            <a:ext uri="{FF2B5EF4-FFF2-40B4-BE49-F238E27FC236}">
              <a16:creationId xmlns:a16="http://schemas.microsoft.com/office/drawing/2014/main" id="{0F425F92-12C7-461A-97B7-7E80731825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4" name="TextBox 763">
          <a:extLst>
            <a:ext uri="{FF2B5EF4-FFF2-40B4-BE49-F238E27FC236}">
              <a16:creationId xmlns:a16="http://schemas.microsoft.com/office/drawing/2014/main" id="{55F2E250-C3D3-4E98-8867-54F52F79D1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5" name="TextBox 764">
          <a:extLst>
            <a:ext uri="{FF2B5EF4-FFF2-40B4-BE49-F238E27FC236}">
              <a16:creationId xmlns:a16="http://schemas.microsoft.com/office/drawing/2014/main" id="{327F444C-C9CA-4D28-A63A-08E80EAEA02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6" name="TextBox 765">
          <a:extLst>
            <a:ext uri="{FF2B5EF4-FFF2-40B4-BE49-F238E27FC236}">
              <a16:creationId xmlns:a16="http://schemas.microsoft.com/office/drawing/2014/main" id="{8016532B-59C0-4CB4-9214-D68DAA6D98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7" name="TextBox 766">
          <a:extLst>
            <a:ext uri="{FF2B5EF4-FFF2-40B4-BE49-F238E27FC236}">
              <a16:creationId xmlns:a16="http://schemas.microsoft.com/office/drawing/2014/main" id="{4D829EAE-71CD-46D6-A08B-7A46826F168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8" name="TextBox 767">
          <a:extLst>
            <a:ext uri="{FF2B5EF4-FFF2-40B4-BE49-F238E27FC236}">
              <a16:creationId xmlns:a16="http://schemas.microsoft.com/office/drawing/2014/main" id="{CE69768B-D9EF-47CF-8C67-018635180B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9" name="TextBox 768">
          <a:extLst>
            <a:ext uri="{FF2B5EF4-FFF2-40B4-BE49-F238E27FC236}">
              <a16:creationId xmlns:a16="http://schemas.microsoft.com/office/drawing/2014/main" id="{CD1E0F51-290A-4AB6-BC05-BC5ECCD306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0" name="TextBox 769">
          <a:extLst>
            <a:ext uri="{FF2B5EF4-FFF2-40B4-BE49-F238E27FC236}">
              <a16:creationId xmlns:a16="http://schemas.microsoft.com/office/drawing/2014/main" id="{0221512E-D2DB-44C0-BF30-05D28A1DA7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1" name="TextBox 770">
          <a:extLst>
            <a:ext uri="{FF2B5EF4-FFF2-40B4-BE49-F238E27FC236}">
              <a16:creationId xmlns:a16="http://schemas.microsoft.com/office/drawing/2014/main" id="{B8F18995-F600-4BD8-B816-4602D40547C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2" name="TextBox 771">
          <a:extLst>
            <a:ext uri="{FF2B5EF4-FFF2-40B4-BE49-F238E27FC236}">
              <a16:creationId xmlns:a16="http://schemas.microsoft.com/office/drawing/2014/main" id="{CF19AAC5-E8D9-4406-846A-909578B40B5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3" name="TextBox 772">
          <a:extLst>
            <a:ext uri="{FF2B5EF4-FFF2-40B4-BE49-F238E27FC236}">
              <a16:creationId xmlns:a16="http://schemas.microsoft.com/office/drawing/2014/main" id="{F1856508-C6ED-490E-AA40-53334CDEDA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4" name="TextBox 773">
          <a:extLst>
            <a:ext uri="{FF2B5EF4-FFF2-40B4-BE49-F238E27FC236}">
              <a16:creationId xmlns:a16="http://schemas.microsoft.com/office/drawing/2014/main" id="{1AB1C928-4C83-491C-AC80-68F345040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5" name="TextBox 774">
          <a:extLst>
            <a:ext uri="{FF2B5EF4-FFF2-40B4-BE49-F238E27FC236}">
              <a16:creationId xmlns:a16="http://schemas.microsoft.com/office/drawing/2014/main" id="{B320B455-3FD3-45DD-8CB4-EEB118DFDD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6" name="TextBox 775">
          <a:extLst>
            <a:ext uri="{FF2B5EF4-FFF2-40B4-BE49-F238E27FC236}">
              <a16:creationId xmlns:a16="http://schemas.microsoft.com/office/drawing/2014/main" id="{533BD140-AF9C-4B8F-9E3A-144F0444ED8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7" name="TextBox 776">
          <a:extLst>
            <a:ext uri="{FF2B5EF4-FFF2-40B4-BE49-F238E27FC236}">
              <a16:creationId xmlns:a16="http://schemas.microsoft.com/office/drawing/2014/main" id="{8D65D12A-8B6F-4452-BD2F-87C7C9DD76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8" name="TextBox 777">
          <a:extLst>
            <a:ext uri="{FF2B5EF4-FFF2-40B4-BE49-F238E27FC236}">
              <a16:creationId xmlns:a16="http://schemas.microsoft.com/office/drawing/2014/main" id="{1E2FA8F9-10D0-4358-B2A6-E458C130724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9" name="TextBox 778">
          <a:extLst>
            <a:ext uri="{FF2B5EF4-FFF2-40B4-BE49-F238E27FC236}">
              <a16:creationId xmlns:a16="http://schemas.microsoft.com/office/drawing/2014/main" id="{0DFB289B-603F-41C2-8355-254FB1C2A7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0" name="TextBox 779">
          <a:extLst>
            <a:ext uri="{FF2B5EF4-FFF2-40B4-BE49-F238E27FC236}">
              <a16:creationId xmlns:a16="http://schemas.microsoft.com/office/drawing/2014/main" id="{40E6067D-B594-45B4-A1B3-6F31B51D4B6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1" name="TextBox 780">
          <a:extLst>
            <a:ext uri="{FF2B5EF4-FFF2-40B4-BE49-F238E27FC236}">
              <a16:creationId xmlns:a16="http://schemas.microsoft.com/office/drawing/2014/main" id="{84AB79CA-DAEF-434D-ABF9-C03810F623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2" name="TextBox 781">
          <a:extLst>
            <a:ext uri="{FF2B5EF4-FFF2-40B4-BE49-F238E27FC236}">
              <a16:creationId xmlns:a16="http://schemas.microsoft.com/office/drawing/2014/main" id="{53E9FAAE-5677-4756-9360-B7774EE1D0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3" name="TextBox 782">
          <a:extLst>
            <a:ext uri="{FF2B5EF4-FFF2-40B4-BE49-F238E27FC236}">
              <a16:creationId xmlns:a16="http://schemas.microsoft.com/office/drawing/2014/main" id="{7CA5A4BC-FBB0-4E18-9615-0D40702EAAB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4" name="TextBox 783">
          <a:extLst>
            <a:ext uri="{FF2B5EF4-FFF2-40B4-BE49-F238E27FC236}">
              <a16:creationId xmlns:a16="http://schemas.microsoft.com/office/drawing/2014/main" id="{BF530787-E5DD-4114-89E4-2E6D2335545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5" name="TextBox 784">
          <a:extLst>
            <a:ext uri="{FF2B5EF4-FFF2-40B4-BE49-F238E27FC236}">
              <a16:creationId xmlns:a16="http://schemas.microsoft.com/office/drawing/2014/main" id="{7DF7FD78-A583-4544-A4AC-F5B41A1514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6" name="TextBox 785">
          <a:extLst>
            <a:ext uri="{FF2B5EF4-FFF2-40B4-BE49-F238E27FC236}">
              <a16:creationId xmlns:a16="http://schemas.microsoft.com/office/drawing/2014/main" id="{372F8DEB-2415-49A1-9F1F-F5BEDDCD180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7" name="TextBox 786">
          <a:extLst>
            <a:ext uri="{FF2B5EF4-FFF2-40B4-BE49-F238E27FC236}">
              <a16:creationId xmlns:a16="http://schemas.microsoft.com/office/drawing/2014/main" id="{81C11E41-E284-44AB-BD72-D21B4DFD12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8" name="TextBox 787">
          <a:extLst>
            <a:ext uri="{FF2B5EF4-FFF2-40B4-BE49-F238E27FC236}">
              <a16:creationId xmlns:a16="http://schemas.microsoft.com/office/drawing/2014/main" id="{634E6844-2973-4BEF-995C-7B92058D8D0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9" name="TextBox 788">
          <a:extLst>
            <a:ext uri="{FF2B5EF4-FFF2-40B4-BE49-F238E27FC236}">
              <a16:creationId xmlns:a16="http://schemas.microsoft.com/office/drawing/2014/main" id="{9D317640-D02C-47D4-A926-D0DC86941AB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0" name="TextBox 789">
          <a:extLst>
            <a:ext uri="{FF2B5EF4-FFF2-40B4-BE49-F238E27FC236}">
              <a16:creationId xmlns:a16="http://schemas.microsoft.com/office/drawing/2014/main" id="{7E535FF7-929F-4382-AF2B-3A25BC6FB6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1" name="TextBox 790">
          <a:extLst>
            <a:ext uri="{FF2B5EF4-FFF2-40B4-BE49-F238E27FC236}">
              <a16:creationId xmlns:a16="http://schemas.microsoft.com/office/drawing/2014/main" id="{9AEB8C7D-2854-4F72-9927-C45ADB1203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2" name="TextBox 791">
          <a:extLst>
            <a:ext uri="{FF2B5EF4-FFF2-40B4-BE49-F238E27FC236}">
              <a16:creationId xmlns:a16="http://schemas.microsoft.com/office/drawing/2014/main" id="{D475C3C8-9F7E-40BA-9D15-063644027B1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3" name="TextBox 792">
          <a:extLst>
            <a:ext uri="{FF2B5EF4-FFF2-40B4-BE49-F238E27FC236}">
              <a16:creationId xmlns:a16="http://schemas.microsoft.com/office/drawing/2014/main" id="{0C7BCD09-C98A-4E97-9A62-7B12F3740D9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4" name="TextBox 793">
          <a:extLst>
            <a:ext uri="{FF2B5EF4-FFF2-40B4-BE49-F238E27FC236}">
              <a16:creationId xmlns:a16="http://schemas.microsoft.com/office/drawing/2014/main" id="{9FC0BC8E-3185-4604-A5CA-8C05F59D00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5" name="TextBox 794">
          <a:extLst>
            <a:ext uri="{FF2B5EF4-FFF2-40B4-BE49-F238E27FC236}">
              <a16:creationId xmlns:a16="http://schemas.microsoft.com/office/drawing/2014/main" id="{64B829B1-DBA9-4AB8-92E5-C41141694E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6" name="TextBox 795">
          <a:extLst>
            <a:ext uri="{FF2B5EF4-FFF2-40B4-BE49-F238E27FC236}">
              <a16:creationId xmlns:a16="http://schemas.microsoft.com/office/drawing/2014/main" id="{5044D5A4-F1BD-45D2-ABDC-B428F4BFA11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7" name="TextBox 796">
          <a:extLst>
            <a:ext uri="{FF2B5EF4-FFF2-40B4-BE49-F238E27FC236}">
              <a16:creationId xmlns:a16="http://schemas.microsoft.com/office/drawing/2014/main" id="{8167A0E8-6689-4699-A9CD-EFACC366CE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8" name="TextBox 797">
          <a:extLst>
            <a:ext uri="{FF2B5EF4-FFF2-40B4-BE49-F238E27FC236}">
              <a16:creationId xmlns:a16="http://schemas.microsoft.com/office/drawing/2014/main" id="{0306F03B-BA29-4DA3-8CC5-E3D82E8C661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9" name="TextBox 798">
          <a:extLst>
            <a:ext uri="{FF2B5EF4-FFF2-40B4-BE49-F238E27FC236}">
              <a16:creationId xmlns:a16="http://schemas.microsoft.com/office/drawing/2014/main" id="{3554B570-5CB3-4D8D-81AB-F14074674C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0" name="TextBox 799">
          <a:extLst>
            <a:ext uri="{FF2B5EF4-FFF2-40B4-BE49-F238E27FC236}">
              <a16:creationId xmlns:a16="http://schemas.microsoft.com/office/drawing/2014/main" id="{4B0EAC09-7DA0-445D-822A-8F75A5BB7C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1" name="TextBox 800">
          <a:extLst>
            <a:ext uri="{FF2B5EF4-FFF2-40B4-BE49-F238E27FC236}">
              <a16:creationId xmlns:a16="http://schemas.microsoft.com/office/drawing/2014/main" id="{003FB84F-8A8C-4A1B-9392-B9BC24BD370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2" name="TextBox 801">
          <a:extLst>
            <a:ext uri="{FF2B5EF4-FFF2-40B4-BE49-F238E27FC236}">
              <a16:creationId xmlns:a16="http://schemas.microsoft.com/office/drawing/2014/main" id="{02336299-98C0-4255-8EBE-42BFA6C282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3" name="TextBox 802">
          <a:extLst>
            <a:ext uri="{FF2B5EF4-FFF2-40B4-BE49-F238E27FC236}">
              <a16:creationId xmlns:a16="http://schemas.microsoft.com/office/drawing/2014/main" id="{1F0C951A-CF39-4C2D-A95C-5ED3870C25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4" name="TextBox 803">
          <a:extLst>
            <a:ext uri="{FF2B5EF4-FFF2-40B4-BE49-F238E27FC236}">
              <a16:creationId xmlns:a16="http://schemas.microsoft.com/office/drawing/2014/main" id="{9AE3B115-C1B4-4B40-A8F0-F6EF3092AF3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5" name="TextBox 804">
          <a:extLst>
            <a:ext uri="{FF2B5EF4-FFF2-40B4-BE49-F238E27FC236}">
              <a16:creationId xmlns:a16="http://schemas.microsoft.com/office/drawing/2014/main" id="{320522DD-B2E5-4931-96DB-81510A6513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6" name="TextBox 805">
          <a:extLst>
            <a:ext uri="{FF2B5EF4-FFF2-40B4-BE49-F238E27FC236}">
              <a16:creationId xmlns:a16="http://schemas.microsoft.com/office/drawing/2014/main" id="{E76AD1C8-A232-4695-8BCB-4ED8A8A987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7" name="TextBox 806">
          <a:extLst>
            <a:ext uri="{FF2B5EF4-FFF2-40B4-BE49-F238E27FC236}">
              <a16:creationId xmlns:a16="http://schemas.microsoft.com/office/drawing/2014/main" id="{DC83B098-E68E-4F17-A1B7-E373833A8C4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8" name="TextBox 807">
          <a:extLst>
            <a:ext uri="{FF2B5EF4-FFF2-40B4-BE49-F238E27FC236}">
              <a16:creationId xmlns:a16="http://schemas.microsoft.com/office/drawing/2014/main" id="{40C01A90-A080-4B99-A41F-D0C9BF763A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9" name="TextBox 808">
          <a:extLst>
            <a:ext uri="{FF2B5EF4-FFF2-40B4-BE49-F238E27FC236}">
              <a16:creationId xmlns:a16="http://schemas.microsoft.com/office/drawing/2014/main" id="{2D4A642F-DD06-4274-8630-880D6C832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0" name="TextBox 809">
          <a:extLst>
            <a:ext uri="{FF2B5EF4-FFF2-40B4-BE49-F238E27FC236}">
              <a16:creationId xmlns:a16="http://schemas.microsoft.com/office/drawing/2014/main" id="{ADCE52E4-E2E0-4022-8A8A-0E54E17E4D6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1" name="TextBox 810">
          <a:extLst>
            <a:ext uri="{FF2B5EF4-FFF2-40B4-BE49-F238E27FC236}">
              <a16:creationId xmlns:a16="http://schemas.microsoft.com/office/drawing/2014/main" id="{CB840BEA-BD2C-4DA3-96E4-0E84146B4C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2" name="TextBox 811">
          <a:extLst>
            <a:ext uri="{FF2B5EF4-FFF2-40B4-BE49-F238E27FC236}">
              <a16:creationId xmlns:a16="http://schemas.microsoft.com/office/drawing/2014/main" id="{03D2C326-2F14-431A-A0A8-56F61B3016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3" name="TextBox 812">
          <a:extLst>
            <a:ext uri="{FF2B5EF4-FFF2-40B4-BE49-F238E27FC236}">
              <a16:creationId xmlns:a16="http://schemas.microsoft.com/office/drawing/2014/main" id="{C229F484-BE96-477C-862A-2B53A13539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4" name="TextBox 813">
          <a:extLst>
            <a:ext uri="{FF2B5EF4-FFF2-40B4-BE49-F238E27FC236}">
              <a16:creationId xmlns:a16="http://schemas.microsoft.com/office/drawing/2014/main" id="{30E4D67E-F3F7-4E1D-A921-A8319E3F4C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5" name="TextBox 814">
          <a:extLst>
            <a:ext uri="{FF2B5EF4-FFF2-40B4-BE49-F238E27FC236}">
              <a16:creationId xmlns:a16="http://schemas.microsoft.com/office/drawing/2014/main" id="{8321860E-44D1-4127-B6B2-3F296FC245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6" name="TextBox 815">
          <a:extLst>
            <a:ext uri="{FF2B5EF4-FFF2-40B4-BE49-F238E27FC236}">
              <a16:creationId xmlns:a16="http://schemas.microsoft.com/office/drawing/2014/main" id="{20218C92-5833-433A-9597-A65C6B1715F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7" name="TextBox 816">
          <a:extLst>
            <a:ext uri="{FF2B5EF4-FFF2-40B4-BE49-F238E27FC236}">
              <a16:creationId xmlns:a16="http://schemas.microsoft.com/office/drawing/2014/main" id="{B0733DA8-801E-4376-A459-E2B06C6E6B2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8" name="TextBox 817">
          <a:extLst>
            <a:ext uri="{FF2B5EF4-FFF2-40B4-BE49-F238E27FC236}">
              <a16:creationId xmlns:a16="http://schemas.microsoft.com/office/drawing/2014/main" id="{23AB3DB0-1822-4B0E-B13F-5F9E56CC00B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9" name="TextBox 818">
          <a:extLst>
            <a:ext uri="{FF2B5EF4-FFF2-40B4-BE49-F238E27FC236}">
              <a16:creationId xmlns:a16="http://schemas.microsoft.com/office/drawing/2014/main" id="{88A48203-AB40-411E-B653-46CBA9E18A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0" name="TextBox 819">
          <a:extLst>
            <a:ext uri="{FF2B5EF4-FFF2-40B4-BE49-F238E27FC236}">
              <a16:creationId xmlns:a16="http://schemas.microsoft.com/office/drawing/2014/main" id="{16CDA958-1CB9-4102-AAFF-9E0249A419C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1" name="TextBox 820">
          <a:extLst>
            <a:ext uri="{FF2B5EF4-FFF2-40B4-BE49-F238E27FC236}">
              <a16:creationId xmlns:a16="http://schemas.microsoft.com/office/drawing/2014/main" id="{4FDB2D3E-E4DB-440F-90DE-78A20D151E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2" name="TextBox 821">
          <a:extLst>
            <a:ext uri="{FF2B5EF4-FFF2-40B4-BE49-F238E27FC236}">
              <a16:creationId xmlns:a16="http://schemas.microsoft.com/office/drawing/2014/main" id="{131C6ABD-F057-497F-A21B-30F79CA723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3" name="TextBox 822">
          <a:extLst>
            <a:ext uri="{FF2B5EF4-FFF2-40B4-BE49-F238E27FC236}">
              <a16:creationId xmlns:a16="http://schemas.microsoft.com/office/drawing/2014/main" id="{99402B94-60B2-42F6-B568-9F203B0BD55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4" name="TextBox 823">
          <a:extLst>
            <a:ext uri="{FF2B5EF4-FFF2-40B4-BE49-F238E27FC236}">
              <a16:creationId xmlns:a16="http://schemas.microsoft.com/office/drawing/2014/main" id="{1626DEE4-1910-45EA-B77D-F92ED70981E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5" name="TextBox 824">
          <a:extLst>
            <a:ext uri="{FF2B5EF4-FFF2-40B4-BE49-F238E27FC236}">
              <a16:creationId xmlns:a16="http://schemas.microsoft.com/office/drawing/2014/main" id="{A3793F45-CFA5-4962-95CC-ECF28FC4A3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6" name="TextBox 825">
          <a:extLst>
            <a:ext uri="{FF2B5EF4-FFF2-40B4-BE49-F238E27FC236}">
              <a16:creationId xmlns:a16="http://schemas.microsoft.com/office/drawing/2014/main" id="{5AC03C66-DE49-42D1-9100-67C9FB7B207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7" name="TextBox 826">
          <a:extLst>
            <a:ext uri="{FF2B5EF4-FFF2-40B4-BE49-F238E27FC236}">
              <a16:creationId xmlns:a16="http://schemas.microsoft.com/office/drawing/2014/main" id="{C0FA3BD1-1B37-4905-8806-8F92103AB2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8" name="TextBox 827">
          <a:extLst>
            <a:ext uri="{FF2B5EF4-FFF2-40B4-BE49-F238E27FC236}">
              <a16:creationId xmlns:a16="http://schemas.microsoft.com/office/drawing/2014/main" id="{961D293A-359F-4BD4-8C5C-27C118A3F5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9" name="TextBox 828">
          <a:extLst>
            <a:ext uri="{FF2B5EF4-FFF2-40B4-BE49-F238E27FC236}">
              <a16:creationId xmlns:a16="http://schemas.microsoft.com/office/drawing/2014/main" id="{8A865382-16EF-4ED5-B729-8FDAA8630D2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0" name="TextBox 829">
          <a:extLst>
            <a:ext uri="{FF2B5EF4-FFF2-40B4-BE49-F238E27FC236}">
              <a16:creationId xmlns:a16="http://schemas.microsoft.com/office/drawing/2014/main" id="{BC067491-4BA9-4423-BB87-066293A9B0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1" name="TextBox 830">
          <a:extLst>
            <a:ext uri="{FF2B5EF4-FFF2-40B4-BE49-F238E27FC236}">
              <a16:creationId xmlns:a16="http://schemas.microsoft.com/office/drawing/2014/main" id="{E5EAFA38-F438-48F9-AD74-CEDF0F8BE2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2" name="TextBox 831">
          <a:extLst>
            <a:ext uri="{FF2B5EF4-FFF2-40B4-BE49-F238E27FC236}">
              <a16:creationId xmlns:a16="http://schemas.microsoft.com/office/drawing/2014/main" id="{7DF0F1D4-3A02-4AF9-9492-C171CA3121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3" name="TextBox 832">
          <a:extLst>
            <a:ext uri="{FF2B5EF4-FFF2-40B4-BE49-F238E27FC236}">
              <a16:creationId xmlns:a16="http://schemas.microsoft.com/office/drawing/2014/main" id="{E2B62252-D12A-4AD0-9898-638E6CE25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4" name="TextBox 833">
          <a:extLst>
            <a:ext uri="{FF2B5EF4-FFF2-40B4-BE49-F238E27FC236}">
              <a16:creationId xmlns:a16="http://schemas.microsoft.com/office/drawing/2014/main" id="{FF9B406D-6099-43D1-B3F7-C0DDCC71AF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5" name="TextBox 834">
          <a:extLst>
            <a:ext uri="{FF2B5EF4-FFF2-40B4-BE49-F238E27FC236}">
              <a16:creationId xmlns:a16="http://schemas.microsoft.com/office/drawing/2014/main" id="{8B609788-36F8-431E-AE1E-2F1FE3A4E2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6" name="TextBox 835">
          <a:extLst>
            <a:ext uri="{FF2B5EF4-FFF2-40B4-BE49-F238E27FC236}">
              <a16:creationId xmlns:a16="http://schemas.microsoft.com/office/drawing/2014/main" id="{C598A0F1-7B88-4620-B39D-CDC547A9EC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7" name="TextBox 836">
          <a:extLst>
            <a:ext uri="{FF2B5EF4-FFF2-40B4-BE49-F238E27FC236}">
              <a16:creationId xmlns:a16="http://schemas.microsoft.com/office/drawing/2014/main" id="{45486CFF-76E5-4CF8-B5C6-16BE8CACED3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8" name="TextBox 837">
          <a:extLst>
            <a:ext uri="{FF2B5EF4-FFF2-40B4-BE49-F238E27FC236}">
              <a16:creationId xmlns:a16="http://schemas.microsoft.com/office/drawing/2014/main" id="{AD3D51BA-5F6B-46D6-A204-E97B7D1C3A8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9" name="TextBox 838">
          <a:extLst>
            <a:ext uri="{FF2B5EF4-FFF2-40B4-BE49-F238E27FC236}">
              <a16:creationId xmlns:a16="http://schemas.microsoft.com/office/drawing/2014/main" id="{9983EA5B-DA30-4194-9EEF-7767748EB8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0" name="TextBox 839">
          <a:extLst>
            <a:ext uri="{FF2B5EF4-FFF2-40B4-BE49-F238E27FC236}">
              <a16:creationId xmlns:a16="http://schemas.microsoft.com/office/drawing/2014/main" id="{9D688671-0981-461B-A4A9-19873134922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1" name="TextBox 840">
          <a:extLst>
            <a:ext uri="{FF2B5EF4-FFF2-40B4-BE49-F238E27FC236}">
              <a16:creationId xmlns:a16="http://schemas.microsoft.com/office/drawing/2014/main" id="{EB9B7693-8238-42E2-B014-6CD928A9859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2" name="TextBox 841">
          <a:extLst>
            <a:ext uri="{FF2B5EF4-FFF2-40B4-BE49-F238E27FC236}">
              <a16:creationId xmlns:a16="http://schemas.microsoft.com/office/drawing/2014/main" id="{AABA2758-744F-4A3B-B0D6-FAC864D120F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3" name="TextBox 842">
          <a:extLst>
            <a:ext uri="{FF2B5EF4-FFF2-40B4-BE49-F238E27FC236}">
              <a16:creationId xmlns:a16="http://schemas.microsoft.com/office/drawing/2014/main" id="{BECA82EB-E6D9-4598-99B4-BA8075244F1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4" name="TextBox 843">
          <a:extLst>
            <a:ext uri="{FF2B5EF4-FFF2-40B4-BE49-F238E27FC236}">
              <a16:creationId xmlns:a16="http://schemas.microsoft.com/office/drawing/2014/main" id="{55278E2D-42A4-4C32-842F-8D5A961F6E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5" name="TextBox 844">
          <a:extLst>
            <a:ext uri="{FF2B5EF4-FFF2-40B4-BE49-F238E27FC236}">
              <a16:creationId xmlns:a16="http://schemas.microsoft.com/office/drawing/2014/main" id="{E161F10A-5AA9-4D72-BF2A-5B2DDE5E75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6" name="TextBox 845">
          <a:extLst>
            <a:ext uri="{FF2B5EF4-FFF2-40B4-BE49-F238E27FC236}">
              <a16:creationId xmlns:a16="http://schemas.microsoft.com/office/drawing/2014/main" id="{050B4839-D670-46A5-9A4D-7CA363874E7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7" name="TextBox 846">
          <a:extLst>
            <a:ext uri="{FF2B5EF4-FFF2-40B4-BE49-F238E27FC236}">
              <a16:creationId xmlns:a16="http://schemas.microsoft.com/office/drawing/2014/main" id="{6C700060-E503-403B-AB01-08614144E2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8" name="TextBox 847">
          <a:extLst>
            <a:ext uri="{FF2B5EF4-FFF2-40B4-BE49-F238E27FC236}">
              <a16:creationId xmlns:a16="http://schemas.microsoft.com/office/drawing/2014/main" id="{372564B9-4F0D-46F6-B48E-434ED575943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9" name="TextBox 848">
          <a:extLst>
            <a:ext uri="{FF2B5EF4-FFF2-40B4-BE49-F238E27FC236}">
              <a16:creationId xmlns:a16="http://schemas.microsoft.com/office/drawing/2014/main" id="{BB800ADC-9C59-4828-93B6-C5A0D93FBB5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0" name="TextBox 849">
          <a:extLst>
            <a:ext uri="{FF2B5EF4-FFF2-40B4-BE49-F238E27FC236}">
              <a16:creationId xmlns:a16="http://schemas.microsoft.com/office/drawing/2014/main" id="{A6D06BF0-2C42-4CD9-B655-419D0144694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1" name="TextBox 850">
          <a:extLst>
            <a:ext uri="{FF2B5EF4-FFF2-40B4-BE49-F238E27FC236}">
              <a16:creationId xmlns:a16="http://schemas.microsoft.com/office/drawing/2014/main" id="{F9071BF2-6375-4465-9B29-ECC0777E3DC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2" name="TextBox 851">
          <a:extLst>
            <a:ext uri="{FF2B5EF4-FFF2-40B4-BE49-F238E27FC236}">
              <a16:creationId xmlns:a16="http://schemas.microsoft.com/office/drawing/2014/main" id="{38D9B3EC-076C-4069-A874-FACCF947B87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3" name="TextBox 852">
          <a:extLst>
            <a:ext uri="{FF2B5EF4-FFF2-40B4-BE49-F238E27FC236}">
              <a16:creationId xmlns:a16="http://schemas.microsoft.com/office/drawing/2014/main" id="{4AE77A23-0E1B-42A8-8604-52B8FFFC45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4" name="TextBox 853">
          <a:extLst>
            <a:ext uri="{FF2B5EF4-FFF2-40B4-BE49-F238E27FC236}">
              <a16:creationId xmlns:a16="http://schemas.microsoft.com/office/drawing/2014/main" id="{1C76060B-C8BC-404C-A37E-0799BC4135F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5" name="TextBox 854">
          <a:extLst>
            <a:ext uri="{FF2B5EF4-FFF2-40B4-BE49-F238E27FC236}">
              <a16:creationId xmlns:a16="http://schemas.microsoft.com/office/drawing/2014/main" id="{1B351B53-4B7E-40EB-8582-EC27E84EA90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6" name="TextBox 855">
          <a:extLst>
            <a:ext uri="{FF2B5EF4-FFF2-40B4-BE49-F238E27FC236}">
              <a16:creationId xmlns:a16="http://schemas.microsoft.com/office/drawing/2014/main" id="{99DCE5E0-3DFF-4D62-A5DC-9CF69871F0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7" name="TextBox 856">
          <a:extLst>
            <a:ext uri="{FF2B5EF4-FFF2-40B4-BE49-F238E27FC236}">
              <a16:creationId xmlns:a16="http://schemas.microsoft.com/office/drawing/2014/main" id="{39820299-3A3B-4068-BB0F-CE1486EA889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8" name="TextBox 857">
          <a:extLst>
            <a:ext uri="{FF2B5EF4-FFF2-40B4-BE49-F238E27FC236}">
              <a16:creationId xmlns:a16="http://schemas.microsoft.com/office/drawing/2014/main" id="{E2C281DB-F10F-453B-8676-548CFF1098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9" name="TextBox 858">
          <a:extLst>
            <a:ext uri="{FF2B5EF4-FFF2-40B4-BE49-F238E27FC236}">
              <a16:creationId xmlns:a16="http://schemas.microsoft.com/office/drawing/2014/main" id="{4C215E1E-9AE1-4671-B06E-EABFEB4496C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0" name="TextBox 859">
          <a:extLst>
            <a:ext uri="{FF2B5EF4-FFF2-40B4-BE49-F238E27FC236}">
              <a16:creationId xmlns:a16="http://schemas.microsoft.com/office/drawing/2014/main" id="{F7F42C57-C292-4DF9-9818-2DB63E8E8D9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1" name="TextBox 860">
          <a:extLst>
            <a:ext uri="{FF2B5EF4-FFF2-40B4-BE49-F238E27FC236}">
              <a16:creationId xmlns:a16="http://schemas.microsoft.com/office/drawing/2014/main" id="{5405CD0F-5BE4-428D-9CC0-FE712805B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2" name="TextBox 861">
          <a:extLst>
            <a:ext uri="{FF2B5EF4-FFF2-40B4-BE49-F238E27FC236}">
              <a16:creationId xmlns:a16="http://schemas.microsoft.com/office/drawing/2014/main" id="{08EAAB12-394C-429B-8D68-2B3DA3860B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3" name="TextBox 862">
          <a:extLst>
            <a:ext uri="{FF2B5EF4-FFF2-40B4-BE49-F238E27FC236}">
              <a16:creationId xmlns:a16="http://schemas.microsoft.com/office/drawing/2014/main" id="{EFA2BC13-157A-42D9-9B04-A0F6B8B6DD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4" name="TextBox 863">
          <a:extLst>
            <a:ext uri="{FF2B5EF4-FFF2-40B4-BE49-F238E27FC236}">
              <a16:creationId xmlns:a16="http://schemas.microsoft.com/office/drawing/2014/main" id="{6B7DBA0D-F89A-4EFC-A60D-49DA7F60C4B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5" name="TextBox 864">
          <a:extLst>
            <a:ext uri="{FF2B5EF4-FFF2-40B4-BE49-F238E27FC236}">
              <a16:creationId xmlns:a16="http://schemas.microsoft.com/office/drawing/2014/main" id="{1936BA01-086C-476A-9860-D5F054F0C2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6" name="TextBox 865">
          <a:extLst>
            <a:ext uri="{FF2B5EF4-FFF2-40B4-BE49-F238E27FC236}">
              <a16:creationId xmlns:a16="http://schemas.microsoft.com/office/drawing/2014/main" id="{952D8D3A-F08C-4E8A-ADEA-EB4F102B38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7" name="TextBox 866">
          <a:extLst>
            <a:ext uri="{FF2B5EF4-FFF2-40B4-BE49-F238E27FC236}">
              <a16:creationId xmlns:a16="http://schemas.microsoft.com/office/drawing/2014/main" id="{F264AA54-E7B7-40DC-ABB3-EB10398FF7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8" name="TextBox 867">
          <a:extLst>
            <a:ext uri="{FF2B5EF4-FFF2-40B4-BE49-F238E27FC236}">
              <a16:creationId xmlns:a16="http://schemas.microsoft.com/office/drawing/2014/main" id="{37F6E515-AA36-4BDE-97A6-F0D0C20376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9" name="TextBox 868">
          <a:extLst>
            <a:ext uri="{FF2B5EF4-FFF2-40B4-BE49-F238E27FC236}">
              <a16:creationId xmlns:a16="http://schemas.microsoft.com/office/drawing/2014/main" id="{19915A8F-D416-4A3A-B15D-56560C166B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0" name="TextBox 869">
          <a:extLst>
            <a:ext uri="{FF2B5EF4-FFF2-40B4-BE49-F238E27FC236}">
              <a16:creationId xmlns:a16="http://schemas.microsoft.com/office/drawing/2014/main" id="{51B88DC8-DE07-41BF-8329-785752E04FE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1" name="TextBox 870">
          <a:extLst>
            <a:ext uri="{FF2B5EF4-FFF2-40B4-BE49-F238E27FC236}">
              <a16:creationId xmlns:a16="http://schemas.microsoft.com/office/drawing/2014/main" id="{B217FFA1-5026-492A-9C81-E245ED03703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2" name="TextBox 871">
          <a:extLst>
            <a:ext uri="{FF2B5EF4-FFF2-40B4-BE49-F238E27FC236}">
              <a16:creationId xmlns:a16="http://schemas.microsoft.com/office/drawing/2014/main" id="{3A27E6FE-3E28-4218-8D6E-93F5F8F918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3" name="TextBox 872">
          <a:extLst>
            <a:ext uri="{FF2B5EF4-FFF2-40B4-BE49-F238E27FC236}">
              <a16:creationId xmlns:a16="http://schemas.microsoft.com/office/drawing/2014/main" id="{50FB5482-AAAB-4C50-A975-2C25E4C8B3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4" name="TextBox 873">
          <a:extLst>
            <a:ext uri="{FF2B5EF4-FFF2-40B4-BE49-F238E27FC236}">
              <a16:creationId xmlns:a16="http://schemas.microsoft.com/office/drawing/2014/main" id="{A3CBFB97-8873-4903-B30C-E4921D7BD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5" name="TextBox 874">
          <a:extLst>
            <a:ext uri="{FF2B5EF4-FFF2-40B4-BE49-F238E27FC236}">
              <a16:creationId xmlns:a16="http://schemas.microsoft.com/office/drawing/2014/main" id="{4D17B05E-4606-47F5-A16A-4C9E4CB5866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6" name="TextBox 875">
          <a:extLst>
            <a:ext uri="{FF2B5EF4-FFF2-40B4-BE49-F238E27FC236}">
              <a16:creationId xmlns:a16="http://schemas.microsoft.com/office/drawing/2014/main" id="{4864EC07-84BB-4D1F-9704-E906E2FA8B1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7" name="TextBox 876">
          <a:extLst>
            <a:ext uri="{FF2B5EF4-FFF2-40B4-BE49-F238E27FC236}">
              <a16:creationId xmlns:a16="http://schemas.microsoft.com/office/drawing/2014/main" id="{DEABB09E-8857-48B4-8CAD-7440E424883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8" name="TextBox 877">
          <a:extLst>
            <a:ext uri="{FF2B5EF4-FFF2-40B4-BE49-F238E27FC236}">
              <a16:creationId xmlns:a16="http://schemas.microsoft.com/office/drawing/2014/main" id="{D2AE97A2-DAF3-4AA2-B0A9-CF58AB1514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9" name="TextBox 878">
          <a:extLst>
            <a:ext uri="{FF2B5EF4-FFF2-40B4-BE49-F238E27FC236}">
              <a16:creationId xmlns:a16="http://schemas.microsoft.com/office/drawing/2014/main" id="{A8047E59-56D2-432C-8F03-F45C1C4DC64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0" name="TextBox 879">
          <a:extLst>
            <a:ext uri="{FF2B5EF4-FFF2-40B4-BE49-F238E27FC236}">
              <a16:creationId xmlns:a16="http://schemas.microsoft.com/office/drawing/2014/main" id="{1E61C549-DED6-482B-84B0-9714258CCFA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1" name="TextBox 880">
          <a:extLst>
            <a:ext uri="{FF2B5EF4-FFF2-40B4-BE49-F238E27FC236}">
              <a16:creationId xmlns:a16="http://schemas.microsoft.com/office/drawing/2014/main" id="{7EEDF62D-8004-48DD-BF30-B33700736A6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2" name="TextBox 881">
          <a:extLst>
            <a:ext uri="{FF2B5EF4-FFF2-40B4-BE49-F238E27FC236}">
              <a16:creationId xmlns:a16="http://schemas.microsoft.com/office/drawing/2014/main" id="{E58B4B55-C009-4CAF-A8ED-B2CCC57C0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3" name="TextBox 882">
          <a:extLst>
            <a:ext uri="{FF2B5EF4-FFF2-40B4-BE49-F238E27FC236}">
              <a16:creationId xmlns:a16="http://schemas.microsoft.com/office/drawing/2014/main" id="{F737EE17-E65A-421E-9276-EED87BA826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4" name="TextBox 883">
          <a:extLst>
            <a:ext uri="{FF2B5EF4-FFF2-40B4-BE49-F238E27FC236}">
              <a16:creationId xmlns:a16="http://schemas.microsoft.com/office/drawing/2014/main" id="{22EFCF1F-331C-4FFD-8A6D-4A35114930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5" name="TextBox 884">
          <a:extLst>
            <a:ext uri="{FF2B5EF4-FFF2-40B4-BE49-F238E27FC236}">
              <a16:creationId xmlns:a16="http://schemas.microsoft.com/office/drawing/2014/main" id="{2A12F4DC-1EA3-4946-832C-181695E49BB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6" name="TextBox 885">
          <a:extLst>
            <a:ext uri="{FF2B5EF4-FFF2-40B4-BE49-F238E27FC236}">
              <a16:creationId xmlns:a16="http://schemas.microsoft.com/office/drawing/2014/main" id="{9150F53D-580E-4E94-9BBD-06ED9B951C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7" name="TextBox 886">
          <a:extLst>
            <a:ext uri="{FF2B5EF4-FFF2-40B4-BE49-F238E27FC236}">
              <a16:creationId xmlns:a16="http://schemas.microsoft.com/office/drawing/2014/main" id="{EE97DA31-1266-4E71-8935-C62B875EEB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8" name="TextBox 887">
          <a:extLst>
            <a:ext uri="{FF2B5EF4-FFF2-40B4-BE49-F238E27FC236}">
              <a16:creationId xmlns:a16="http://schemas.microsoft.com/office/drawing/2014/main" id="{7AF26A62-4C92-4B56-A189-328C4F213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9" name="TextBox 888">
          <a:extLst>
            <a:ext uri="{FF2B5EF4-FFF2-40B4-BE49-F238E27FC236}">
              <a16:creationId xmlns:a16="http://schemas.microsoft.com/office/drawing/2014/main" id="{F5651E20-54E3-4EDC-B747-08AC4EB86C3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0" name="TextBox 889">
          <a:extLst>
            <a:ext uri="{FF2B5EF4-FFF2-40B4-BE49-F238E27FC236}">
              <a16:creationId xmlns:a16="http://schemas.microsoft.com/office/drawing/2014/main" id="{A66304C1-EB4E-4D3C-89CA-95D309B5F4B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1" name="TextBox 890">
          <a:extLst>
            <a:ext uri="{FF2B5EF4-FFF2-40B4-BE49-F238E27FC236}">
              <a16:creationId xmlns:a16="http://schemas.microsoft.com/office/drawing/2014/main" id="{B8FD2E44-A0D4-44FB-89AB-F4236649B82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2" name="TextBox 891">
          <a:extLst>
            <a:ext uri="{FF2B5EF4-FFF2-40B4-BE49-F238E27FC236}">
              <a16:creationId xmlns:a16="http://schemas.microsoft.com/office/drawing/2014/main" id="{9CE6EF5B-2318-4AC6-B0AE-DFA52127E4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3" name="TextBox 892">
          <a:extLst>
            <a:ext uri="{FF2B5EF4-FFF2-40B4-BE49-F238E27FC236}">
              <a16:creationId xmlns:a16="http://schemas.microsoft.com/office/drawing/2014/main" id="{C1E4CC19-FB48-4A8A-85BD-10509B166ED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4" name="TextBox 893">
          <a:extLst>
            <a:ext uri="{FF2B5EF4-FFF2-40B4-BE49-F238E27FC236}">
              <a16:creationId xmlns:a16="http://schemas.microsoft.com/office/drawing/2014/main" id="{FFC5955D-0837-412D-8E09-8EAE0944A9E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5" name="TextBox 894">
          <a:extLst>
            <a:ext uri="{FF2B5EF4-FFF2-40B4-BE49-F238E27FC236}">
              <a16:creationId xmlns:a16="http://schemas.microsoft.com/office/drawing/2014/main" id="{43385564-3BD7-45CE-A67C-97483C5936E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6" name="TextBox 895">
          <a:extLst>
            <a:ext uri="{FF2B5EF4-FFF2-40B4-BE49-F238E27FC236}">
              <a16:creationId xmlns:a16="http://schemas.microsoft.com/office/drawing/2014/main" id="{12B4D636-1557-43A0-8B69-D5E9677F40D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7" name="TextBox 896">
          <a:extLst>
            <a:ext uri="{FF2B5EF4-FFF2-40B4-BE49-F238E27FC236}">
              <a16:creationId xmlns:a16="http://schemas.microsoft.com/office/drawing/2014/main" id="{ACBCE50C-9439-4C13-850D-C8B5505DDA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8" name="TextBox 897">
          <a:extLst>
            <a:ext uri="{FF2B5EF4-FFF2-40B4-BE49-F238E27FC236}">
              <a16:creationId xmlns:a16="http://schemas.microsoft.com/office/drawing/2014/main" id="{C880DAB5-877A-4DEC-9403-2D44551DAA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9" name="TextBox 898">
          <a:extLst>
            <a:ext uri="{FF2B5EF4-FFF2-40B4-BE49-F238E27FC236}">
              <a16:creationId xmlns:a16="http://schemas.microsoft.com/office/drawing/2014/main" id="{89A9E3DE-000D-4C06-8976-8A0940FC20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0" name="TextBox 899">
          <a:extLst>
            <a:ext uri="{FF2B5EF4-FFF2-40B4-BE49-F238E27FC236}">
              <a16:creationId xmlns:a16="http://schemas.microsoft.com/office/drawing/2014/main" id="{7CDE7B28-ADC7-43F8-8F84-8CE9CDE1CD6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1" name="TextBox 900">
          <a:extLst>
            <a:ext uri="{FF2B5EF4-FFF2-40B4-BE49-F238E27FC236}">
              <a16:creationId xmlns:a16="http://schemas.microsoft.com/office/drawing/2014/main" id="{4D148389-2804-4752-8BC4-0743C72AE4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2" name="TextBox 901">
          <a:extLst>
            <a:ext uri="{FF2B5EF4-FFF2-40B4-BE49-F238E27FC236}">
              <a16:creationId xmlns:a16="http://schemas.microsoft.com/office/drawing/2014/main" id="{FD31A2CF-DE60-4A3E-A78E-4451AB6850B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3" name="TextBox 902">
          <a:extLst>
            <a:ext uri="{FF2B5EF4-FFF2-40B4-BE49-F238E27FC236}">
              <a16:creationId xmlns:a16="http://schemas.microsoft.com/office/drawing/2014/main" id="{B225BECB-CEF8-496A-B7C2-7932C916C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4" name="TextBox 903">
          <a:extLst>
            <a:ext uri="{FF2B5EF4-FFF2-40B4-BE49-F238E27FC236}">
              <a16:creationId xmlns:a16="http://schemas.microsoft.com/office/drawing/2014/main" id="{F562E2F1-F3D3-4E1C-BE43-32E00AB61A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5" name="TextBox 904">
          <a:extLst>
            <a:ext uri="{FF2B5EF4-FFF2-40B4-BE49-F238E27FC236}">
              <a16:creationId xmlns:a16="http://schemas.microsoft.com/office/drawing/2014/main" id="{072C8D57-F499-485C-84D0-7A09976444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6" name="TextBox 905">
          <a:extLst>
            <a:ext uri="{FF2B5EF4-FFF2-40B4-BE49-F238E27FC236}">
              <a16:creationId xmlns:a16="http://schemas.microsoft.com/office/drawing/2014/main" id="{4BA824CF-4D45-4B6E-9F88-7FD68DAC3AA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7" name="TextBox 906">
          <a:extLst>
            <a:ext uri="{FF2B5EF4-FFF2-40B4-BE49-F238E27FC236}">
              <a16:creationId xmlns:a16="http://schemas.microsoft.com/office/drawing/2014/main" id="{36B69E0D-F0A6-43B3-AFFB-F84AA1BB309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08" name="TextBox 907">
          <a:extLst>
            <a:ext uri="{FF2B5EF4-FFF2-40B4-BE49-F238E27FC236}">
              <a16:creationId xmlns:a16="http://schemas.microsoft.com/office/drawing/2014/main" id="{99E0BB7D-C587-43FA-B9CB-6460A2210FC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09" name="TextBox 908">
          <a:extLst>
            <a:ext uri="{FF2B5EF4-FFF2-40B4-BE49-F238E27FC236}">
              <a16:creationId xmlns:a16="http://schemas.microsoft.com/office/drawing/2014/main" id="{24F784BA-49BF-4B51-A1AE-B46F9D87C06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0" name="TextBox 909">
          <a:extLst>
            <a:ext uri="{FF2B5EF4-FFF2-40B4-BE49-F238E27FC236}">
              <a16:creationId xmlns:a16="http://schemas.microsoft.com/office/drawing/2014/main" id="{1817875E-CD5E-44C0-83D2-9CC6203A71F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1" name="TextBox 910">
          <a:extLst>
            <a:ext uri="{FF2B5EF4-FFF2-40B4-BE49-F238E27FC236}">
              <a16:creationId xmlns:a16="http://schemas.microsoft.com/office/drawing/2014/main" id="{FFD8ADD5-39EA-4DBB-8CE1-C8BE8489F25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12" name="TextBox 911">
          <a:extLst>
            <a:ext uri="{FF2B5EF4-FFF2-40B4-BE49-F238E27FC236}">
              <a16:creationId xmlns:a16="http://schemas.microsoft.com/office/drawing/2014/main" id="{DDEA5AC3-B982-4FFF-94EF-6D53344DF9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3" name="TextBox 912">
          <a:extLst>
            <a:ext uri="{FF2B5EF4-FFF2-40B4-BE49-F238E27FC236}">
              <a16:creationId xmlns:a16="http://schemas.microsoft.com/office/drawing/2014/main" id="{A7862C4A-BF4C-4DA2-8711-87FB1DB8964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4" name="TextBox 913">
          <a:extLst>
            <a:ext uri="{FF2B5EF4-FFF2-40B4-BE49-F238E27FC236}">
              <a16:creationId xmlns:a16="http://schemas.microsoft.com/office/drawing/2014/main" id="{4A03BC85-53FD-4183-8293-3A501D313A7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5" name="TextBox 914">
          <a:extLst>
            <a:ext uri="{FF2B5EF4-FFF2-40B4-BE49-F238E27FC236}">
              <a16:creationId xmlns:a16="http://schemas.microsoft.com/office/drawing/2014/main" id="{5D68AFB2-6455-40A4-8E55-07A2031B3409}"/>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6" name="TextBox 915">
          <a:extLst>
            <a:ext uri="{FF2B5EF4-FFF2-40B4-BE49-F238E27FC236}">
              <a16:creationId xmlns:a16="http://schemas.microsoft.com/office/drawing/2014/main" id="{3864F090-E58F-4ABD-BB35-1BB19210E37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7" name="TextBox 916">
          <a:extLst>
            <a:ext uri="{FF2B5EF4-FFF2-40B4-BE49-F238E27FC236}">
              <a16:creationId xmlns:a16="http://schemas.microsoft.com/office/drawing/2014/main" id="{570C0AF5-D2B2-4364-9052-18D2725EA148}"/>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8" name="TextBox 917">
          <a:extLst>
            <a:ext uri="{FF2B5EF4-FFF2-40B4-BE49-F238E27FC236}">
              <a16:creationId xmlns:a16="http://schemas.microsoft.com/office/drawing/2014/main" id="{7688C7AA-3D4E-45D7-85D5-059D3DFF572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9" name="TextBox 918">
          <a:extLst>
            <a:ext uri="{FF2B5EF4-FFF2-40B4-BE49-F238E27FC236}">
              <a16:creationId xmlns:a16="http://schemas.microsoft.com/office/drawing/2014/main" id="{23FCF5C3-631D-4B8E-814B-34F73E24AC7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0" name="TextBox 919">
          <a:extLst>
            <a:ext uri="{FF2B5EF4-FFF2-40B4-BE49-F238E27FC236}">
              <a16:creationId xmlns:a16="http://schemas.microsoft.com/office/drawing/2014/main" id="{D140093F-C584-4B34-B46C-EAD3DAE5BBF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1" name="TextBox 920">
          <a:extLst>
            <a:ext uri="{FF2B5EF4-FFF2-40B4-BE49-F238E27FC236}">
              <a16:creationId xmlns:a16="http://schemas.microsoft.com/office/drawing/2014/main" id="{66075D78-500F-4FC6-884B-899BC2DEB5FC}"/>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2" name="TextBox 921">
          <a:extLst>
            <a:ext uri="{FF2B5EF4-FFF2-40B4-BE49-F238E27FC236}">
              <a16:creationId xmlns:a16="http://schemas.microsoft.com/office/drawing/2014/main" id="{5C08D7C5-7217-449F-9E8A-202C9AB98FA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3" name="TextBox 922">
          <a:extLst>
            <a:ext uri="{FF2B5EF4-FFF2-40B4-BE49-F238E27FC236}">
              <a16:creationId xmlns:a16="http://schemas.microsoft.com/office/drawing/2014/main" id="{670B1DF8-3A3C-4BA0-9F17-731D3985A39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4" name="TextBox 923">
          <a:extLst>
            <a:ext uri="{FF2B5EF4-FFF2-40B4-BE49-F238E27FC236}">
              <a16:creationId xmlns:a16="http://schemas.microsoft.com/office/drawing/2014/main" id="{5AFF90A6-8786-489C-A5EC-B30BFFD0A1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5" name="TextBox 924">
          <a:extLst>
            <a:ext uri="{FF2B5EF4-FFF2-40B4-BE49-F238E27FC236}">
              <a16:creationId xmlns:a16="http://schemas.microsoft.com/office/drawing/2014/main" id="{52560BE0-2D62-420C-B302-9ECB6937A34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6" name="TextBox 925">
          <a:extLst>
            <a:ext uri="{FF2B5EF4-FFF2-40B4-BE49-F238E27FC236}">
              <a16:creationId xmlns:a16="http://schemas.microsoft.com/office/drawing/2014/main" id="{DAB0597F-A3FB-45BA-AC22-2F455CFF6DB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7" name="TextBox 926">
          <a:extLst>
            <a:ext uri="{FF2B5EF4-FFF2-40B4-BE49-F238E27FC236}">
              <a16:creationId xmlns:a16="http://schemas.microsoft.com/office/drawing/2014/main" id="{79868B4B-C73D-4D23-B067-CE01559FD8C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8" name="TextBox 927">
          <a:extLst>
            <a:ext uri="{FF2B5EF4-FFF2-40B4-BE49-F238E27FC236}">
              <a16:creationId xmlns:a16="http://schemas.microsoft.com/office/drawing/2014/main" id="{D977E0F2-BBEE-483F-B769-DC8A547E1C9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29" name="TextBox 928">
          <a:extLst>
            <a:ext uri="{FF2B5EF4-FFF2-40B4-BE49-F238E27FC236}">
              <a16:creationId xmlns:a16="http://schemas.microsoft.com/office/drawing/2014/main" id="{C466BEE6-2C41-4322-90EB-6EE78D358BA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30" name="TextBox 929">
          <a:extLst>
            <a:ext uri="{FF2B5EF4-FFF2-40B4-BE49-F238E27FC236}">
              <a16:creationId xmlns:a16="http://schemas.microsoft.com/office/drawing/2014/main" id="{F1FE490C-DBFA-4D7A-A9ED-0F88853CDF3A}"/>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31" name="TextBox 930">
          <a:extLst>
            <a:ext uri="{FF2B5EF4-FFF2-40B4-BE49-F238E27FC236}">
              <a16:creationId xmlns:a16="http://schemas.microsoft.com/office/drawing/2014/main" id="{B76B0202-7BF0-476E-86A6-BA09377A2AB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2" name="TextBox 931">
          <a:extLst>
            <a:ext uri="{FF2B5EF4-FFF2-40B4-BE49-F238E27FC236}">
              <a16:creationId xmlns:a16="http://schemas.microsoft.com/office/drawing/2014/main" id="{73110BFD-73FA-4822-B31B-D17EC704B00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3" name="TextBox 932">
          <a:extLst>
            <a:ext uri="{FF2B5EF4-FFF2-40B4-BE49-F238E27FC236}">
              <a16:creationId xmlns:a16="http://schemas.microsoft.com/office/drawing/2014/main" id="{3EC6710F-3FF1-405F-BF2F-E9F0EAE52E06}"/>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4" name="TextBox 933">
          <a:extLst>
            <a:ext uri="{FF2B5EF4-FFF2-40B4-BE49-F238E27FC236}">
              <a16:creationId xmlns:a16="http://schemas.microsoft.com/office/drawing/2014/main" id="{BCA272BB-FC74-4BE7-B6A3-36B5FAFB7BD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5" name="TextBox 934">
          <a:extLst>
            <a:ext uri="{FF2B5EF4-FFF2-40B4-BE49-F238E27FC236}">
              <a16:creationId xmlns:a16="http://schemas.microsoft.com/office/drawing/2014/main" id="{189D0BA0-5120-4E79-8345-7DF981530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36" name="TextBox 2926">
          <a:extLst>
            <a:ext uri="{FF2B5EF4-FFF2-40B4-BE49-F238E27FC236}">
              <a16:creationId xmlns:a16="http://schemas.microsoft.com/office/drawing/2014/main" id="{0E47C081-A422-4075-9FB3-1B68613DD5C2}"/>
            </a:ext>
            <a:ext uri="{147F2762-F138-4A5C-976F-8EAC2B608ADB}">
              <a16:predDERef xmlns:a16="http://schemas.microsoft.com/office/drawing/2014/main" pred="{189D0BA0-5120-4E79-8345-7DF98153010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3</xdr:col>
      <xdr:colOff>0</xdr:colOff>
      <xdr:row>26</xdr:row>
      <xdr:rowOff>0</xdr:rowOff>
    </xdr:from>
    <xdr:to>
      <xdr:col>8</xdr:col>
      <xdr:colOff>472874</xdr:colOff>
      <xdr:row>32</xdr:row>
      <xdr:rowOff>22957</xdr:rowOff>
    </xdr:to>
    <xdr:pic>
      <xdr:nvPicPr>
        <xdr:cNvPr id="2" name="Picture 1">
          <a:extLst>
            <a:ext uri="{FF2B5EF4-FFF2-40B4-BE49-F238E27FC236}">
              <a16:creationId xmlns:a16="http://schemas.microsoft.com/office/drawing/2014/main" id="{A3549762-FE7E-2453-F5C0-311C19A21301}"/>
            </a:ext>
          </a:extLst>
        </xdr:cNvPr>
        <xdr:cNvPicPr>
          <a:picLocks noChangeAspect="1"/>
        </xdr:cNvPicPr>
      </xdr:nvPicPr>
      <xdr:blipFill>
        <a:blip xmlns:r="http://schemas.openxmlformats.org/officeDocument/2006/relationships" r:embed="rId1"/>
        <a:stretch>
          <a:fillRect/>
        </a:stretch>
      </xdr:blipFill>
      <xdr:spPr>
        <a:xfrm>
          <a:off x="8107680" y="5501640"/>
          <a:ext cx="5006774" cy="1120237"/>
        </a:xfrm>
        <a:prstGeom prst="rect">
          <a:avLst/>
        </a:prstGeom>
      </xdr:spPr>
    </xdr:pic>
    <xdr:clientData/>
  </xdr:twoCellAnchor>
  <xdr:twoCellAnchor editAs="oneCell">
    <xdr:from>
      <xdr:col>3</xdr:col>
      <xdr:colOff>1</xdr:colOff>
      <xdr:row>35</xdr:row>
      <xdr:rowOff>0</xdr:rowOff>
    </xdr:from>
    <xdr:to>
      <xdr:col>3</xdr:col>
      <xdr:colOff>2019301</xdr:colOff>
      <xdr:row>46</xdr:row>
      <xdr:rowOff>163582</xdr:rowOff>
    </xdr:to>
    <xdr:pic>
      <xdr:nvPicPr>
        <xdr:cNvPr id="3" name="Picture 2">
          <a:extLst>
            <a:ext uri="{FF2B5EF4-FFF2-40B4-BE49-F238E27FC236}">
              <a16:creationId xmlns:a16="http://schemas.microsoft.com/office/drawing/2014/main" id="{BD775729-81A6-3880-1B76-15174CA831A4}"/>
            </a:ext>
          </a:extLst>
        </xdr:cNvPr>
        <xdr:cNvPicPr>
          <a:picLocks noChangeAspect="1"/>
        </xdr:cNvPicPr>
      </xdr:nvPicPr>
      <xdr:blipFill>
        <a:blip xmlns:r="http://schemas.openxmlformats.org/officeDocument/2006/relationships" r:embed="rId2"/>
        <a:stretch>
          <a:fillRect/>
        </a:stretch>
      </xdr:blipFill>
      <xdr:spPr>
        <a:xfrm>
          <a:off x="8107681" y="7147560"/>
          <a:ext cx="2019300" cy="2175262"/>
        </a:xfrm>
        <a:prstGeom prst="rect">
          <a:avLst/>
        </a:prstGeom>
      </xdr:spPr>
    </xdr:pic>
    <xdr:clientData/>
  </xdr:twoCellAnchor>
  <xdr:twoCellAnchor editAs="oneCell">
    <xdr:from>
      <xdr:col>3</xdr:col>
      <xdr:colOff>0</xdr:colOff>
      <xdr:row>50</xdr:row>
      <xdr:rowOff>0</xdr:rowOff>
    </xdr:from>
    <xdr:to>
      <xdr:col>8</xdr:col>
      <xdr:colOff>190909</xdr:colOff>
      <xdr:row>85</xdr:row>
      <xdr:rowOff>23417</xdr:rowOff>
    </xdr:to>
    <xdr:pic>
      <xdr:nvPicPr>
        <xdr:cNvPr id="4" name="Picture 3">
          <a:extLst>
            <a:ext uri="{FF2B5EF4-FFF2-40B4-BE49-F238E27FC236}">
              <a16:creationId xmlns:a16="http://schemas.microsoft.com/office/drawing/2014/main" id="{D498B397-8F7C-293B-6B9A-2FB867D669E3}"/>
            </a:ext>
          </a:extLst>
        </xdr:cNvPr>
        <xdr:cNvPicPr>
          <a:picLocks noChangeAspect="1"/>
        </xdr:cNvPicPr>
      </xdr:nvPicPr>
      <xdr:blipFill>
        <a:blip xmlns:r="http://schemas.openxmlformats.org/officeDocument/2006/relationships" r:embed="rId3"/>
        <a:stretch>
          <a:fillRect/>
        </a:stretch>
      </xdr:blipFill>
      <xdr:spPr>
        <a:xfrm>
          <a:off x="8107680" y="9890760"/>
          <a:ext cx="4724809" cy="6424217"/>
        </a:xfrm>
        <a:prstGeom prst="rect">
          <a:avLst/>
        </a:prstGeom>
      </xdr:spPr>
    </xdr:pic>
    <xdr:clientData/>
  </xdr:twoCellAnchor>
  <xdr:twoCellAnchor editAs="oneCell">
    <xdr:from>
      <xdr:col>3</xdr:col>
      <xdr:colOff>0</xdr:colOff>
      <xdr:row>87</xdr:row>
      <xdr:rowOff>0</xdr:rowOff>
    </xdr:from>
    <xdr:to>
      <xdr:col>10</xdr:col>
      <xdr:colOff>419961</xdr:colOff>
      <xdr:row>130</xdr:row>
      <xdr:rowOff>138277</xdr:rowOff>
    </xdr:to>
    <xdr:pic>
      <xdr:nvPicPr>
        <xdr:cNvPr id="5" name="Picture 4">
          <a:extLst>
            <a:ext uri="{FF2B5EF4-FFF2-40B4-BE49-F238E27FC236}">
              <a16:creationId xmlns:a16="http://schemas.microsoft.com/office/drawing/2014/main" id="{4FE2F6B1-1674-ACC5-A579-DA1F84BBC927}"/>
            </a:ext>
          </a:extLst>
        </xdr:cNvPr>
        <xdr:cNvPicPr>
          <a:picLocks noChangeAspect="1"/>
        </xdr:cNvPicPr>
      </xdr:nvPicPr>
      <xdr:blipFill>
        <a:blip xmlns:r="http://schemas.openxmlformats.org/officeDocument/2006/relationships" r:embed="rId4"/>
        <a:stretch>
          <a:fillRect/>
        </a:stretch>
      </xdr:blipFill>
      <xdr:spPr>
        <a:xfrm>
          <a:off x="8107680" y="16657320"/>
          <a:ext cx="6173061" cy="8002117"/>
        </a:xfrm>
        <a:prstGeom prst="rect">
          <a:avLst/>
        </a:prstGeom>
      </xdr:spPr>
    </xdr:pic>
    <xdr:clientData/>
  </xdr:twoCellAnchor>
  <xdr:twoCellAnchor editAs="oneCell">
    <xdr:from>
      <xdr:col>1</xdr:col>
      <xdr:colOff>0</xdr:colOff>
      <xdr:row>25</xdr:row>
      <xdr:rowOff>0</xdr:rowOff>
    </xdr:from>
    <xdr:to>
      <xdr:col>1</xdr:col>
      <xdr:colOff>4450080</xdr:colOff>
      <xdr:row>51</xdr:row>
      <xdr:rowOff>108829</xdr:rowOff>
    </xdr:to>
    <xdr:pic>
      <xdr:nvPicPr>
        <xdr:cNvPr id="6" name="Picture 5">
          <a:extLst>
            <a:ext uri="{FF2B5EF4-FFF2-40B4-BE49-F238E27FC236}">
              <a16:creationId xmlns:a16="http://schemas.microsoft.com/office/drawing/2014/main" id="{33751E25-E7D4-D496-7569-C4848DB768C1}"/>
            </a:ext>
          </a:extLst>
        </xdr:cNvPr>
        <xdr:cNvPicPr>
          <a:picLocks noChangeAspect="1"/>
        </xdr:cNvPicPr>
      </xdr:nvPicPr>
      <xdr:blipFill>
        <a:blip xmlns:r="http://schemas.openxmlformats.org/officeDocument/2006/relationships" r:embed="rId5"/>
        <a:stretch>
          <a:fillRect/>
        </a:stretch>
      </xdr:blipFill>
      <xdr:spPr>
        <a:xfrm>
          <a:off x="609600" y="5318760"/>
          <a:ext cx="4450080" cy="4863709"/>
        </a:xfrm>
        <a:prstGeom prst="rect">
          <a:avLst/>
        </a:prstGeom>
      </xdr:spPr>
    </xdr:pic>
    <xdr:clientData/>
  </xdr:twoCellAnchor>
  <xdr:twoCellAnchor editAs="oneCell">
    <xdr:from>
      <xdr:col>1</xdr:col>
      <xdr:colOff>1</xdr:colOff>
      <xdr:row>55</xdr:row>
      <xdr:rowOff>1</xdr:rowOff>
    </xdr:from>
    <xdr:to>
      <xdr:col>1</xdr:col>
      <xdr:colOff>4762500</xdr:colOff>
      <xdr:row>69</xdr:row>
      <xdr:rowOff>170233</xdr:rowOff>
    </xdr:to>
    <xdr:pic>
      <xdr:nvPicPr>
        <xdr:cNvPr id="7" name="Picture 6">
          <a:extLst>
            <a:ext uri="{FF2B5EF4-FFF2-40B4-BE49-F238E27FC236}">
              <a16:creationId xmlns:a16="http://schemas.microsoft.com/office/drawing/2014/main" id="{932E7CB3-CCAB-562C-1EB1-5BD1C4134CD5}"/>
            </a:ext>
          </a:extLst>
        </xdr:cNvPr>
        <xdr:cNvPicPr>
          <a:picLocks noChangeAspect="1"/>
        </xdr:cNvPicPr>
      </xdr:nvPicPr>
      <xdr:blipFill>
        <a:blip xmlns:r="http://schemas.openxmlformats.org/officeDocument/2006/relationships" r:embed="rId6"/>
        <a:stretch>
          <a:fillRect/>
        </a:stretch>
      </xdr:blipFill>
      <xdr:spPr>
        <a:xfrm>
          <a:off x="609601" y="10805161"/>
          <a:ext cx="4762499" cy="2730552"/>
        </a:xfrm>
        <a:prstGeom prst="rect">
          <a:avLst/>
        </a:prstGeom>
      </xdr:spPr>
    </xdr:pic>
    <xdr:clientData/>
  </xdr:twoCellAnchor>
  <xdr:twoCellAnchor editAs="oneCell">
    <xdr:from>
      <xdr:col>1</xdr:col>
      <xdr:colOff>0</xdr:colOff>
      <xdr:row>72</xdr:row>
      <xdr:rowOff>0</xdr:rowOff>
    </xdr:from>
    <xdr:to>
      <xdr:col>2</xdr:col>
      <xdr:colOff>221423</xdr:colOff>
      <xdr:row>79</xdr:row>
      <xdr:rowOff>129662</xdr:rowOff>
    </xdr:to>
    <xdr:pic>
      <xdr:nvPicPr>
        <xdr:cNvPr id="8" name="Picture 7">
          <a:extLst>
            <a:ext uri="{FF2B5EF4-FFF2-40B4-BE49-F238E27FC236}">
              <a16:creationId xmlns:a16="http://schemas.microsoft.com/office/drawing/2014/main" id="{DECBB6FB-B7D4-6812-2F5D-55B3BA804220}"/>
            </a:ext>
          </a:extLst>
        </xdr:cNvPr>
        <xdr:cNvPicPr>
          <a:picLocks noChangeAspect="1"/>
        </xdr:cNvPicPr>
      </xdr:nvPicPr>
      <xdr:blipFill>
        <a:blip xmlns:r="http://schemas.openxmlformats.org/officeDocument/2006/relationships" r:embed="rId7"/>
        <a:stretch>
          <a:fillRect/>
        </a:stretch>
      </xdr:blipFill>
      <xdr:spPr>
        <a:xfrm>
          <a:off x="609600" y="13914120"/>
          <a:ext cx="5113463" cy="1409822"/>
        </a:xfrm>
        <a:prstGeom prst="rect">
          <a:avLst/>
        </a:prstGeom>
      </xdr:spPr>
    </xdr:pic>
    <xdr:clientData/>
  </xdr:twoCellAnchor>
  <xdr:oneCellAnchor>
    <xdr:from>
      <xdr:col>3</xdr:col>
      <xdr:colOff>0</xdr:colOff>
      <xdr:row>5</xdr:row>
      <xdr:rowOff>160020</xdr:rowOff>
    </xdr:from>
    <xdr:ext cx="65" cy="172227"/>
    <xdr:sp macro="" textlink="">
      <xdr:nvSpPr>
        <xdr:cNvPr id="9" name="TextBox 8">
          <a:extLst>
            <a:ext uri="{FF2B5EF4-FFF2-40B4-BE49-F238E27FC236}">
              <a16:creationId xmlns:a16="http://schemas.microsoft.com/office/drawing/2014/main" id="{6E45B595-B218-4111-935D-DC89B5AAD69D}"/>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10" name="TextBox 2926">
          <a:extLst>
            <a:ext uri="{FF2B5EF4-FFF2-40B4-BE49-F238E27FC236}">
              <a16:creationId xmlns:a16="http://schemas.microsoft.com/office/drawing/2014/main" id="{94685C8D-C009-470A-B35F-5F9F003600AD}"/>
            </a:ext>
            <a:ext uri="{147F2762-F138-4A5C-976F-8EAC2B608ADB}">
              <a16:predDERef xmlns:a16="http://schemas.microsoft.com/office/drawing/2014/main" pred="{189D0BA0-5120-4E79-8345-7DF981530105}"/>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opLeftCell="A3" zoomScale="90" zoomScaleNormal="90" workbookViewId="0">
      <selection activeCell="K15" sqref="K15"/>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3.5546875" customWidth="1"/>
    <col min="11" max="11" width="16.88671875" customWidth="1"/>
    <col min="12" max="12" width="19.6640625" customWidth="1"/>
    <col min="13" max="13" width="15.44140625"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144</v>
      </c>
    </row>
    <row r="3" spans="1:13" x14ac:dyDescent="0.3">
      <c r="A3" t="s">
        <v>145</v>
      </c>
    </row>
    <row r="4" spans="1:13" x14ac:dyDescent="0.3">
      <c r="A4" s="149" t="s">
        <v>125</v>
      </c>
    </row>
    <row r="5" spans="1:13" ht="15" thickBot="1" x14ac:dyDescent="0.35"/>
    <row r="6" spans="1:13" ht="58.2" thickBot="1" x14ac:dyDescent="0.35">
      <c r="A6" s="1" t="s">
        <v>5</v>
      </c>
      <c r="B6" s="154" t="s">
        <v>6</v>
      </c>
      <c r="C6" s="155"/>
      <c r="D6" s="155"/>
      <c r="E6" s="155"/>
      <c r="F6" s="155"/>
      <c r="G6" s="155"/>
      <c r="H6" s="155"/>
      <c r="I6" s="156"/>
      <c r="J6" s="158" t="s">
        <v>7</v>
      </c>
      <c r="K6" s="159"/>
      <c r="L6" s="143" t="s">
        <v>147</v>
      </c>
      <c r="M6" s="136" t="s">
        <v>9</v>
      </c>
    </row>
    <row r="7" spans="1:13" ht="28.8" x14ac:dyDescent="0.3">
      <c r="A7" s="1" t="s">
        <v>10</v>
      </c>
      <c r="B7" s="171" t="s">
        <v>11</v>
      </c>
      <c r="C7" s="171" t="s">
        <v>12</v>
      </c>
      <c r="D7" s="171" t="s">
        <v>13</v>
      </c>
      <c r="E7" s="171" t="s">
        <v>14</v>
      </c>
      <c r="F7" s="171" t="s">
        <v>15</v>
      </c>
      <c r="G7" s="171" t="s">
        <v>16</v>
      </c>
      <c r="H7" s="171" t="s">
        <v>17</v>
      </c>
      <c r="I7" s="171" t="s">
        <v>18</v>
      </c>
      <c r="J7" s="171" t="s">
        <v>11</v>
      </c>
      <c r="K7" s="172" t="s">
        <v>14</v>
      </c>
      <c r="L7" s="171" t="s">
        <v>13</v>
      </c>
      <c r="M7" s="172" t="s">
        <v>16</v>
      </c>
    </row>
    <row r="8" spans="1:13" x14ac:dyDescent="0.3">
      <c r="A8" s="15" t="s">
        <v>19</v>
      </c>
      <c r="B8" s="128" t="s">
        <v>20</v>
      </c>
      <c r="C8" s="128" t="s">
        <v>20</v>
      </c>
      <c r="D8" s="128" t="s">
        <v>20</v>
      </c>
      <c r="E8" s="128" t="s">
        <v>20</v>
      </c>
      <c r="F8" s="128" t="s">
        <v>20</v>
      </c>
      <c r="G8" s="128" t="s">
        <v>20</v>
      </c>
      <c r="H8" s="128" t="s">
        <v>20</v>
      </c>
      <c r="I8" s="128" t="s">
        <v>20</v>
      </c>
      <c r="J8" s="128" t="s">
        <v>20</v>
      </c>
      <c r="K8" s="128" t="s">
        <v>20</v>
      </c>
      <c r="L8" s="128" t="s">
        <v>20</v>
      </c>
      <c r="M8" s="128" t="s">
        <v>20</v>
      </c>
    </row>
    <row r="9" spans="1:13" x14ac:dyDescent="0.3">
      <c r="A9" s="20" t="s">
        <v>133</v>
      </c>
      <c r="B9" s="128" t="s">
        <v>22</v>
      </c>
      <c r="C9" s="128" t="s">
        <v>22</v>
      </c>
      <c r="D9" s="128" t="s">
        <v>22</v>
      </c>
      <c r="E9" s="128" t="s">
        <v>22</v>
      </c>
      <c r="F9" s="128" t="s">
        <v>22</v>
      </c>
      <c r="G9" s="128" t="s">
        <v>22</v>
      </c>
      <c r="H9" s="128" t="s">
        <v>22</v>
      </c>
      <c r="I9" s="128" t="s">
        <v>22</v>
      </c>
      <c r="J9" s="128" t="s">
        <v>22</v>
      </c>
      <c r="K9" s="128" t="s">
        <v>22</v>
      </c>
      <c r="L9" s="128" t="s">
        <v>22</v>
      </c>
      <c r="M9" s="128" t="s">
        <v>22</v>
      </c>
    </row>
    <row r="10" spans="1:13" x14ac:dyDescent="0.3">
      <c r="A10" s="20" t="s">
        <v>143</v>
      </c>
      <c r="B10" s="128" t="s">
        <v>22</v>
      </c>
      <c r="C10" s="128" t="s">
        <v>22</v>
      </c>
      <c r="D10" s="128" t="s">
        <v>22</v>
      </c>
      <c r="E10" s="128" t="s">
        <v>22</v>
      </c>
      <c r="F10" s="128" t="s">
        <v>22</v>
      </c>
      <c r="G10" s="128" t="s">
        <v>22</v>
      </c>
      <c r="H10" s="128" t="s">
        <v>22</v>
      </c>
      <c r="I10" s="128" t="s">
        <v>22</v>
      </c>
      <c r="J10" s="128" t="s">
        <v>22</v>
      </c>
      <c r="K10" s="128" t="s">
        <v>22</v>
      </c>
      <c r="L10" s="128" t="s">
        <v>22</v>
      </c>
      <c r="M10" s="128" t="s">
        <v>22</v>
      </c>
    </row>
    <row r="11" spans="1:13" x14ac:dyDescent="0.3">
      <c r="A11" s="20" t="s">
        <v>148</v>
      </c>
      <c r="B11" s="152">
        <v>3.25</v>
      </c>
      <c r="C11" s="152">
        <v>3.23</v>
      </c>
      <c r="D11" s="152">
        <v>3.25</v>
      </c>
      <c r="E11" s="152">
        <v>3.21</v>
      </c>
      <c r="F11" s="152">
        <v>3.28</v>
      </c>
      <c r="G11" s="151">
        <v>3.31</v>
      </c>
      <c r="H11" s="152">
        <v>3.25</v>
      </c>
      <c r="I11" s="152">
        <v>3.27</v>
      </c>
      <c r="J11" s="151" t="s">
        <v>22</v>
      </c>
      <c r="K11" s="151" t="s">
        <v>22</v>
      </c>
      <c r="L11" s="151" t="s">
        <v>22</v>
      </c>
      <c r="M11" s="151" t="s">
        <v>22</v>
      </c>
    </row>
    <row r="12" spans="1:13" x14ac:dyDescent="0.3">
      <c r="A12" s="20" t="s">
        <v>23</v>
      </c>
      <c r="B12" s="151">
        <v>3.29</v>
      </c>
      <c r="C12" s="151">
        <v>3.39</v>
      </c>
      <c r="D12" s="151">
        <v>3.29</v>
      </c>
      <c r="E12" s="151">
        <v>3.29</v>
      </c>
      <c r="F12" s="151">
        <v>3.29</v>
      </c>
      <c r="G12" s="152">
        <v>3.25</v>
      </c>
      <c r="H12" s="151">
        <v>3.29</v>
      </c>
      <c r="I12" s="151">
        <v>3.29</v>
      </c>
      <c r="J12" s="151" t="s">
        <v>22</v>
      </c>
      <c r="K12" s="151" t="s">
        <v>22</v>
      </c>
      <c r="L12" s="151" t="s">
        <v>22</v>
      </c>
      <c r="M12" s="152">
        <v>1.5</v>
      </c>
    </row>
    <row r="15" spans="1:13" ht="93.75" customHeight="1" x14ac:dyDescent="0.3">
      <c r="A15" s="157" t="s">
        <v>124</v>
      </c>
      <c r="B15" s="157"/>
      <c r="C15" s="157"/>
      <c r="D15" s="157"/>
      <c r="E15" s="157"/>
      <c r="F15" s="157"/>
      <c r="G15" s="157"/>
      <c r="H15" s="157"/>
      <c r="I15" s="157"/>
      <c r="J15" s="153"/>
    </row>
    <row r="18" spans="1:13" ht="15" thickBot="1" x14ac:dyDescent="0.35">
      <c r="A18" s="67" t="s">
        <v>139</v>
      </c>
    </row>
    <row r="19" spans="1:13" ht="58.2" thickBot="1" x14ac:dyDescent="0.35">
      <c r="A19" s="1" t="s">
        <v>5</v>
      </c>
      <c r="B19" s="154" t="s">
        <v>6</v>
      </c>
      <c r="C19" s="155"/>
      <c r="D19" s="155"/>
      <c r="E19" s="155"/>
      <c r="F19" s="155"/>
      <c r="G19" s="155"/>
      <c r="H19" s="155"/>
      <c r="I19" s="156"/>
      <c r="J19" s="158" t="s">
        <v>7</v>
      </c>
      <c r="K19" s="159"/>
      <c r="L19" s="143" t="s">
        <v>147</v>
      </c>
      <c r="M19" s="136" t="s">
        <v>9</v>
      </c>
    </row>
    <row r="20" spans="1:13" ht="28.8" x14ac:dyDescent="0.3">
      <c r="A20" s="1" t="s">
        <v>10</v>
      </c>
      <c r="B20" s="171" t="s">
        <v>11</v>
      </c>
      <c r="C20" s="171" t="s">
        <v>12</v>
      </c>
      <c r="D20" s="171" t="s">
        <v>13</v>
      </c>
      <c r="E20" s="171" t="s">
        <v>14</v>
      </c>
      <c r="F20" s="171" t="s">
        <v>15</v>
      </c>
      <c r="G20" s="171" t="s">
        <v>16</v>
      </c>
      <c r="H20" s="171" t="s">
        <v>17</v>
      </c>
      <c r="I20" s="171" t="s">
        <v>18</v>
      </c>
      <c r="J20" s="171" t="s">
        <v>11</v>
      </c>
      <c r="K20" s="172" t="s">
        <v>14</v>
      </c>
      <c r="L20" s="171" t="s">
        <v>13</v>
      </c>
      <c r="M20" s="172" t="s">
        <v>16</v>
      </c>
    </row>
    <row r="21" spans="1:13" x14ac:dyDescent="0.3">
      <c r="A21" s="15" t="s">
        <v>29</v>
      </c>
      <c r="B21" s="173">
        <v>1954818</v>
      </c>
      <c r="C21" s="173">
        <v>1855000</v>
      </c>
      <c r="D21" s="173">
        <v>1078000</v>
      </c>
      <c r="E21" s="173">
        <v>2115000</v>
      </c>
      <c r="F21" s="173">
        <v>885000</v>
      </c>
      <c r="G21" s="173">
        <v>1149900</v>
      </c>
      <c r="H21" s="173">
        <v>1310000</v>
      </c>
      <c r="I21" s="173">
        <v>990700</v>
      </c>
      <c r="J21" s="173">
        <v>2750</v>
      </c>
      <c r="K21" s="173">
        <v>2000</v>
      </c>
      <c r="L21" s="173">
        <v>16000</v>
      </c>
      <c r="M21" s="173">
        <v>95000</v>
      </c>
    </row>
    <row r="22" spans="1:13" x14ac:dyDescent="0.3">
      <c r="A22" s="20" t="s">
        <v>148</v>
      </c>
      <c r="B22" s="145">
        <f>B11*B21</f>
        <v>6353158.5</v>
      </c>
      <c r="C22" s="145">
        <f>C11*C21</f>
        <v>5991650</v>
      </c>
      <c r="D22" s="145">
        <f>D11*D21</f>
        <v>3503500</v>
      </c>
      <c r="E22" s="145">
        <f>E11*E21</f>
        <v>6789150</v>
      </c>
      <c r="F22" s="145">
        <f>F11*F21</f>
        <v>2902800</v>
      </c>
      <c r="G22" s="144">
        <f>G11*G21</f>
        <v>3806169</v>
      </c>
      <c r="H22" s="145">
        <f>H11*H21</f>
        <v>4257500</v>
      </c>
      <c r="I22" s="145">
        <f>I11*I21</f>
        <v>3239589</v>
      </c>
      <c r="J22" s="144" t="s">
        <v>22</v>
      </c>
      <c r="K22" s="128" t="s">
        <v>22</v>
      </c>
      <c r="L22" s="128" t="s">
        <v>22</v>
      </c>
      <c r="M22" s="128" t="s">
        <v>22</v>
      </c>
    </row>
    <row r="23" spans="1:13" x14ac:dyDescent="0.3">
      <c r="A23" s="20" t="s">
        <v>23</v>
      </c>
      <c r="B23" s="144">
        <f>B12*B21</f>
        <v>6431351.2199999997</v>
      </c>
      <c r="C23" s="144">
        <f>C12*C21</f>
        <v>6288450</v>
      </c>
      <c r="D23" s="144">
        <f>D12*D21</f>
        <v>3546620</v>
      </c>
      <c r="E23" s="144">
        <f>E12*E21</f>
        <v>6958350</v>
      </c>
      <c r="F23" s="144">
        <f>F12*F21</f>
        <v>2911650</v>
      </c>
      <c r="G23" s="145">
        <f>G12*G21</f>
        <v>3737175</v>
      </c>
      <c r="H23" s="144">
        <f>H12*H21</f>
        <v>4309900</v>
      </c>
      <c r="I23" s="144">
        <f>I12*I21</f>
        <v>3259403</v>
      </c>
      <c r="J23" s="144" t="s">
        <v>22</v>
      </c>
      <c r="K23" s="144" t="s">
        <v>22</v>
      </c>
      <c r="L23" s="144" t="s">
        <v>22</v>
      </c>
      <c r="M23" s="145">
        <f>M12*M21</f>
        <v>142500</v>
      </c>
    </row>
  </sheetData>
  <mergeCells count="5">
    <mergeCell ref="B19:I19"/>
    <mergeCell ref="B6:I6"/>
    <mergeCell ref="A15:I15"/>
    <mergeCell ref="J6:K6"/>
    <mergeCell ref="J19:K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72"/>
  <sheetViews>
    <sheetView tabSelected="1" workbookViewId="0">
      <selection activeCell="F6" sqref="F6"/>
    </sheetView>
  </sheetViews>
  <sheetFormatPr defaultRowHeight="14.4" x14ac:dyDescent="0.3"/>
  <cols>
    <col min="2" max="2" width="71.33203125" customWidth="1"/>
    <col min="3" max="3" width="38" style="5" customWidth="1"/>
    <col min="4" max="4" width="30.5546875" style="5" bestFit="1" customWidth="1"/>
  </cols>
  <sheetData>
    <row r="1" spans="1:4" x14ac:dyDescent="0.3">
      <c r="A1" s="5"/>
      <c r="B1" s="6" t="s">
        <v>0</v>
      </c>
    </row>
    <row r="2" spans="1:4" x14ac:dyDescent="0.3">
      <c r="A2" s="5"/>
      <c r="B2" s="7" t="s">
        <v>144</v>
      </c>
    </row>
    <row r="3" spans="1:4" x14ac:dyDescent="0.3">
      <c r="A3" s="5"/>
      <c r="B3" s="6" t="s">
        <v>146</v>
      </c>
      <c r="D3" s="132"/>
    </row>
    <row r="4" spans="1:4" ht="15" thickBot="1" x14ac:dyDescent="0.35">
      <c r="A4" s="5"/>
      <c r="B4" s="6" t="s">
        <v>134</v>
      </c>
    </row>
    <row r="5" spans="1:4" ht="15" thickBot="1" x14ac:dyDescent="0.35">
      <c r="A5" s="5"/>
      <c r="B5" s="2" t="s">
        <v>24</v>
      </c>
      <c r="C5" s="10" t="s">
        <v>30</v>
      </c>
      <c r="D5" s="179" t="s">
        <v>149</v>
      </c>
    </row>
    <row r="6" spans="1:4" ht="57.6" x14ac:dyDescent="0.3">
      <c r="A6" s="5" t="s">
        <v>40</v>
      </c>
      <c r="B6" s="125" t="s">
        <v>41</v>
      </c>
      <c r="C6" s="178" t="s">
        <v>163</v>
      </c>
      <c r="D6" s="177" t="s">
        <v>162</v>
      </c>
    </row>
    <row r="7" spans="1:4" x14ac:dyDescent="0.3">
      <c r="A7" s="5">
        <v>1</v>
      </c>
      <c r="B7" s="4" t="s">
        <v>42</v>
      </c>
      <c r="C7" s="12" t="s">
        <v>150</v>
      </c>
      <c r="D7" s="12" t="s">
        <v>150</v>
      </c>
    </row>
    <row r="8" spans="1:4" x14ac:dyDescent="0.3">
      <c r="A8" s="5">
        <v>2</v>
      </c>
      <c r="B8" s="8" t="s">
        <v>43</v>
      </c>
      <c r="C8" s="12" t="s">
        <v>150</v>
      </c>
      <c r="D8" s="12" t="s">
        <v>150</v>
      </c>
    </row>
    <row r="9" spans="1:4" x14ac:dyDescent="0.3">
      <c r="A9" s="5">
        <v>3</v>
      </c>
      <c r="B9" s="8" t="s">
        <v>44</v>
      </c>
      <c r="C9" s="12" t="s">
        <v>150</v>
      </c>
      <c r="D9" s="12" t="s">
        <v>150</v>
      </c>
    </row>
    <row r="10" spans="1:4" ht="28.8" x14ac:dyDescent="0.3">
      <c r="A10" s="5">
        <v>4</v>
      </c>
      <c r="B10" s="8" t="s">
        <v>45</v>
      </c>
      <c r="C10" s="176" t="s">
        <v>151</v>
      </c>
      <c r="D10" s="174" t="s">
        <v>151</v>
      </c>
    </row>
    <row r="11" spans="1:4" x14ac:dyDescent="0.3">
      <c r="A11" s="5">
        <v>5</v>
      </c>
      <c r="B11" s="8" t="s">
        <v>46</v>
      </c>
      <c r="C11" s="12" t="s">
        <v>150</v>
      </c>
      <c r="D11" s="12" t="s">
        <v>150</v>
      </c>
    </row>
    <row r="12" spans="1:4" x14ac:dyDescent="0.3">
      <c r="A12" s="5">
        <v>6</v>
      </c>
      <c r="B12" s="8" t="s">
        <v>47</v>
      </c>
      <c r="C12" s="133" t="s">
        <v>160</v>
      </c>
      <c r="D12" s="174" t="s">
        <v>151</v>
      </c>
    </row>
    <row r="13" spans="1:4" x14ac:dyDescent="0.3">
      <c r="A13" s="5">
        <v>7</v>
      </c>
      <c r="B13" s="8" t="s">
        <v>48</v>
      </c>
      <c r="C13" s="12" t="s">
        <v>150</v>
      </c>
      <c r="D13" s="12" t="s">
        <v>150</v>
      </c>
    </row>
    <row r="14" spans="1:4" x14ac:dyDescent="0.3">
      <c r="A14" s="5">
        <v>8</v>
      </c>
      <c r="B14" s="8" t="s">
        <v>49</v>
      </c>
      <c r="C14" s="12" t="s">
        <v>150</v>
      </c>
      <c r="D14" s="12" t="s">
        <v>150</v>
      </c>
    </row>
    <row r="15" spans="1:4" ht="43.2" x14ac:dyDescent="0.3">
      <c r="A15" s="5">
        <v>9</v>
      </c>
      <c r="B15" s="8" t="s">
        <v>50</v>
      </c>
      <c r="C15" s="12" t="s">
        <v>150</v>
      </c>
      <c r="D15" s="133" t="s">
        <v>150</v>
      </c>
    </row>
    <row r="16" spans="1:4" ht="28.8" x14ac:dyDescent="0.3">
      <c r="A16" s="5">
        <v>10</v>
      </c>
      <c r="B16" s="8" t="s">
        <v>51</v>
      </c>
      <c r="C16" s="12" t="s">
        <v>150</v>
      </c>
      <c r="D16" s="133" t="s">
        <v>150</v>
      </c>
    </row>
    <row r="17" spans="1:4" x14ac:dyDescent="0.3">
      <c r="A17" s="5">
        <v>11</v>
      </c>
      <c r="B17" s="8" t="s">
        <v>52</v>
      </c>
      <c r="C17" s="174" t="s">
        <v>158</v>
      </c>
      <c r="D17" s="174" t="s">
        <v>153</v>
      </c>
    </row>
    <row r="18" spans="1:4" x14ac:dyDescent="0.3">
      <c r="A18" s="5">
        <v>12</v>
      </c>
      <c r="B18" s="8" t="s">
        <v>53</v>
      </c>
      <c r="C18" s="12" t="s">
        <v>161</v>
      </c>
      <c r="D18" s="12" t="s">
        <v>150</v>
      </c>
    </row>
    <row r="19" spans="1:4" x14ac:dyDescent="0.3">
      <c r="A19" s="5">
        <v>13</v>
      </c>
      <c r="B19" s="8" t="s">
        <v>54</v>
      </c>
      <c r="C19" s="12" t="s">
        <v>150</v>
      </c>
      <c r="D19" s="12" t="s">
        <v>150</v>
      </c>
    </row>
    <row r="20" spans="1:4" x14ac:dyDescent="0.3">
      <c r="A20" s="5">
        <v>14</v>
      </c>
      <c r="B20" s="8" t="s">
        <v>55</v>
      </c>
      <c r="C20" s="12" t="s">
        <v>101</v>
      </c>
      <c r="D20" s="12" t="s">
        <v>101</v>
      </c>
    </row>
    <row r="21" spans="1:4" x14ac:dyDescent="0.3">
      <c r="A21" s="5">
        <v>15</v>
      </c>
      <c r="B21" s="8" t="s">
        <v>57</v>
      </c>
      <c r="C21" s="174" t="s">
        <v>151</v>
      </c>
      <c r="D21" s="174" t="s">
        <v>151</v>
      </c>
    </row>
    <row r="22" spans="1:4" x14ac:dyDescent="0.3">
      <c r="A22" s="5">
        <v>16</v>
      </c>
      <c r="B22" s="8" t="s">
        <v>58</v>
      </c>
      <c r="C22" s="174" t="s">
        <v>151</v>
      </c>
      <c r="D22" s="174" t="s">
        <v>151</v>
      </c>
    </row>
    <row r="25" spans="1:4" x14ac:dyDescent="0.3">
      <c r="B25" s="135" t="s">
        <v>156</v>
      </c>
      <c r="D25" s="134"/>
    </row>
    <row r="26" spans="1:4" x14ac:dyDescent="0.3">
      <c r="D26" s="150" t="s">
        <v>152</v>
      </c>
    </row>
    <row r="32" spans="1:4" x14ac:dyDescent="0.3">
      <c r="B32" s="1"/>
    </row>
    <row r="35" spans="4:4" x14ac:dyDescent="0.3">
      <c r="D35" s="175" t="s">
        <v>154</v>
      </c>
    </row>
    <row r="43" spans="4:4" x14ac:dyDescent="0.3">
      <c r="D43" s="150"/>
    </row>
    <row r="49" spans="2:4" x14ac:dyDescent="0.3">
      <c r="D49" s="150" t="s">
        <v>155</v>
      </c>
    </row>
    <row r="55" spans="2:4" x14ac:dyDescent="0.3">
      <c r="B55" t="s">
        <v>157</v>
      </c>
    </row>
    <row r="60" spans="2:4" x14ac:dyDescent="0.3">
      <c r="D60" s="134"/>
    </row>
    <row r="72" spans="2:2" x14ac:dyDescent="0.3">
      <c r="B72" t="s">
        <v>159</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81BB-F783-48F7-AF54-62A8CEFE0CB7}">
  <dimension ref="A1:L34"/>
  <sheetViews>
    <sheetView zoomScale="90" zoomScaleNormal="90" workbookViewId="0">
      <selection activeCell="D13" sqref="D13"/>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6.88671875" customWidth="1"/>
    <col min="11" max="11" width="19.6640625" customWidth="1"/>
    <col min="12" max="12" width="15.44140625" customWidth="1"/>
    <col min="13" max="13" width="9.33203125" bestFit="1" customWidth="1"/>
    <col min="14" max="14" width="10.6640625" bestFit="1" customWidth="1"/>
    <col min="15" max="15" width="8.44140625" bestFit="1" customWidth="1"/>
  </cols>
  <sheetData>
    <row r="1" spans="1:12" x14ac:dyDescent="0.3">
      <c r="A1" t="s">
        <v>0</v>
      </c>
    </row>
    <row r="2" spans="1:12" x14ac:dyDescent="0.3">
      <c r="A2" t="s">
        <v>140</v>
      </c>
    </row>
    <row r="3" spans="1:12" x14ac:dyDescent="0.3">
      <c r="A3" t="s">
        <v>141</v>
      </c>
    </row>
    <row r="4" spans="1:12" x14ac:dyDescent="0.3">
      <c r="A4" s="149" t="s">
        <v>125</v>
      </c>
    </row>
    <row r="5" spans="1:12" ht="15" thickBot="1" x14ac:dyDescent="0.35"/>
    <row r="6" spans="1:12" ht="72.599999999999994" thickBot="1" x14ac:dyDescent="0.35">
      <c r="A6" s="1" t="s">
        <v>5</v>
      </c>
      <c r="B6" s="154" t="s">
        <v>6</v>
      </c>
      <c r="C6" s="155"/>
      <c r="D6" s="155"/>
      <c r="E6" s="155"/>
      <c r="F6" s="155"/>
      <c r="G6" s="155"/>
      <c r="H6" s="155"/>
      <c r="I6" s="156"/>
      <c r="J6" s="136" t="s">
        <v>7</v>
      </c>
      <c r="K6" s="143" t="s">
        <v>142</v>
      </c>
      <c r="L6" s="136" t="s">
        <v>9</v>
      </c>
    </row>
    <row r="7" spans="1:12" ht="28.8" x14ac:dyDescent="0.3">
      <c r="A7" s="1" t="s">
        <v>10</v>
      </c>
      <c r="B7" s="137" t="s">
        <v>11</v>
      </c>
      <c r="C7" s="2" t="s">
        <v>12</v>
      </c>
      <c r="D7" s="2" t="s">
        <v>13</v>
      </c>
      <c r="E7" s="2" t="s">
        <v>14</v>
      </c>
      <c r="F7" s="2" t="s">
        <v>15</v>
      </c>
      <c r="G7" s="2" t="s">
        <v>16</v>
      </c>
      <c r="H7" s="2" t="s">
        <v>17</v>
      </c>
      <c r="I7" s="2" t="s">
        <v>18</v>
      </c>
      <c r="J7" s="138" t="s">
        <v>14</v>
      </c>
      <c r="K7" s="138" t="s">
        <v>14</v>
      </c>
      <c r="L7" s="139" t="s">
        <v>16</v>
      </c>
    </row>
    <row r="8" spans="1:12" x14ac:dyDescent="0.3">
      <c r="A8" s="15" t="s">
        <v>19</v>
      </c>
      <c r="B8" s="16" t="s">
        <v>20</v>
      </c>
      <c r="C8" s="17" t="s">
        <v>20</v>
      </c>
      <c r="D8" s="17" t="s">
        <v>20</v>
      </c>
      <c r="E8" s="17" t="s">
        <v>20</v>
      </c>
      <c r="F8" s="17" t="s">
        <v>20</v>
      </c>
      <c r="G8" s="17" t="s">
        <v>20</v>
      </c>
      <c r="H8" s="17" t="s">
        <v>20</v>
      </c>
      <c r="I8" s="17" t="s">
        <v>20</v>
      </c>
      <c r="J8" s="16" t="s">
        <v>20</v>
      </c>
      <c r="K8" s="16" t="s">
        <v>20</v>
      </c>
      <c r="L8" s="140" t="s">
        <v>20</v>
      </c>
    </row>
    <row r="9" spans="1:12" hidden="1" x14ac:dyDescent="0.3">
      <c r="A9" s="20" t="s">
        <v>143</v>
      </c>
      <c r="B9" s="144">
        <v>0</v>
      </c>
      <c r="C9" s="144">
        <v>0</v>
      </c>
      <c r="D9" s="144">
        <v>0</v>
      </c>
      <c r="E9" s="144">
        <v>0</v>
      </c>
      <c r="F9" s="144">
        <v>0</v>
      </c>
      <c r="G9" s="144">
        <v>0</v>
      </c>
      <c r="H9" s="144">
        <v>0</v>
      </c>
      <c r="I9" s="144">
        <v>0</v>
      </c>
      <c r="J9" s="144">
        <v>0</v>
      </c>
      <c r="K9" s="144">
        <v>0</v>
      </c>
      <c r="L9" s="144">
        <v>0</v>
      </c>
    </row>
    <row r="10" spans="1:12" x14ac:dyDescent="0.3">
      <c r="A10" s="20" t="s">
        <v>23</v>
      </c>
      <c r="B10" s="151">
        <v>3.09</v>
      </c>
      <c r="C10" s="151">
        <v>2.89</v>
      </c>
      <c r="D10" s="151">
        <v>2.99</v>
      </c>
      <c r="E10" s="151">
        <v>2.99</v>
      </c>
      <c r="F10" s="151">
        <v>3.05</v>
      </c>
      <c r="G10" s="152">
        <v>2.89</v>
      </c>
      <c r="H10" s="151">
        <v>3.09</v>
      </c>
      <c r="I10" s="151">
        <v>2.99</v>
      </c>
      <c r="J10" s="151" t="s">
        <v>22</v>
      </c>
      <c r="K10" s="151" t="s">
        <v>22</v>
      </c>
      <c r="L10" s="152">
        <v>1.5</v>
      </c>
    </row>
    <row r="11" spans="1:12" hidden="1" x14ac:dyDescent="0.3">
      <c r="A11" s="20" t="s">
        <v>21</v>
      </c>
      <c r="B11" s="144">
        <v>3.4950000000000001</v>
      </c>
      <c r="C11" s="144">
        <v>3.2284000000000002</v>
      </c>
      <c r="D11" s="144">
        <v>3.2494999999999998</v>
      </c>
      <c r="E11" s="144">
        <v>3.2128000000000001</v>
      </c>
      <c r="F11" s="144">
        <v>3.2795000000000001</v>
      </c>
      <c r="G11" s="144">
        <v>3.3138999999999998</v>
      </c>
      <c r="H11" s="144">
        <v>3.2490999999999999</v>
      </c>
      <c r="I11" s="144">
        <v>3.2745000000000002</v>
      </c>
      <c r="J11" s="128" t="s">
        <v>22</v>
      </c>
      <c r="K11" s="128" t="s">
        <v>22</v>
      </c>
      <c r="L11" s="128" t="s">
        <v>22</v>
      </c>
    </row>
    <row r="12" spans="1:12" x14ac:dyDescent="0.3">
      <c r="A12" s="20" t="s">
        <v>133</v>
      </c>
      <c r="B12" s="142">
        <v>2.9668999999999999</v>
      </c>
      <c r="C12" s="142">
        <v>2.8521999999999998</v>
      </c>
      <c r="D12" s="142">
        <v>2.8839999999999999</v>
      </c>
      <c r="E12" s="142">
        <v>2.8052000000000001</v>
      </c>
      <c r="F12" s="142">
        <v>2.9116</v>
      </c>
      <c r="G12" s="141">
        <v>2.9365999999999999</v>
      </c>
      <c r="H12" s="142">
        <v>2.8841999999999999</v>
      </c>
      <c r="I12" s="142">
        <v>2.6924000000000001</v>
      </c>
      <c r="J12" s="142">
        <v>4</v>
      </c>
      <c r="K12" s="142">
        <v>4</v>
      </c>
      <c r="L12" s="141">
        <v>3.5</v>
      </c>
    </row>
    <row r="14" spans="1:12" hidden="1" x14ac:dyDescent="0.3">
      <c r="A14" s="67" t="s">
        <v>139</v>
      </c>
    </row>
    <row r="15" spans="1:12" hidden="1" x14ac:dyDescent="0.3">
      <c r="A15" s="18" t="s">
        <v>24</v>
      </c>
    </row>
    <row r="16" spans="1:12" ht="43.8" hidden="1" thickBot="1" x14ac:dyDescent="0.35">
      <c r="A16" s="19"/>
      <c r="B16" s="154" t="s">
        <v>6</v>
      </c>
      <c r="C16" s="155"/>
      <c r="D16" s="155"/>
      <c r="E16" s="155"/>
      <c r="F16" s="155"/>
      <c r="G16" s="155"/>
      <c r="H16" s="155"/>
      <c r="I16" s="155"/>
      <c r="J16" s="84" t="s">
        <v>26</v>
      </c>
      <c r="K16" s="84"/>
      <c r="L16" s="84" t="s">
        <v>28</v>
      </c>
    </row>
    <row r="17" spans="1:12" ht="28.8" hidden="1" x14ac:dyDescent="0.3">
      <c r="A17" s="20"/>
      <c r="B17" s="21" t="s">
        <v>11</v>
      </c>
      <c r="C17" s="22" t="s">
        <v>12</v>
      </c>
      <c r="D17" s="22" t="s">
        <v>13</v>
      </c>
      <c r="E17" s="22" t="s">
        <v>14</v>
      </c>
      <c r="F17" s="22" t="s">
        <v>15</v>
      </c>
      <c r="G17" s="22" t="s">
        <v>16</v>
      </c>
      <c r="H17" s="22" t="s">
        <v>17</v>
      </c>
      <c r="I17" s="23" t="s">
        <v>18</v>
      </c>
      <c r="J17" s="127" t="s">
        <v>14</v>
      </c>
      <c r="K17" s="127" t="s">
        <v>132</v>
      </c>
      <c r="L17" s="127" t="s">
        <v>16</v>
      </c>
    </row>
    <row r="18" spans="1:12" hidden="1" x14ac:dyDescent="0.3">
      <c r="A18" s="20" t="s">
        <v>29</v>
      </c>
      <c r="B18" s="24">
        <v>1783000</v>
      </c>
      <c r="C18" s="25">
        <v>1901000</v>
      </c>
      <c r="D18" s="25">
        <v>1044000</v>
      </c>
      <c r="E18" s="25">
        <v>2181600</v>
      </c>
      <c r="F18" s="25">
        <v>1423000</v>
      </c>
      <c r="G18" s="25">
        <v>934900</v>
      </c>
      <c r="H18" s="25">
        <v>2635800</v>
      </c>
      <c r="I18" s="26">
        <v>1098000</v>
      </c>
      <c r="J18" s="37">
        <v>2200</v>
      </c>
      <c r="K18" s="37">
        <v>3960</v>
      </c>
      <c r="L18" s="37">
        <v>95000</v>
      </c>
    </row>
    <row r="19" spans="1:12" hidden="1" x14ac:dyDescent="0.3">
      <c r="A19" s="129" t="s">
        <v>21</v>
      </c>
      <c r="B19" s="131">
        <f t="shared" ref="B19:I19" si="0">B9*B18</f>
        <v>0</v>
      </c>
      <c r="C19" s="131">
        <f t="shared" si="0"/>
        <v>0</v>
      </c>
      <c r="D19" s="131">
        <f t="shared" si="0"/>
        <v>0</v>
      </c>
      <c r="E19" s="131">
        <f t="shared" si="0"/>
        <v>0</v>
      </c>
      <c r="F19" s="131">
        <f t="shared" si="0"/>
        <v>0</v>
      </c>
      <c r="G19" s="131">
        <f t="shared" si="0"/>
        <v>0</v>
      </c>
      <c r="H19" s="131">
        <f t="shared" si="0"/>
        <v>0</v>
      </c>
      <c r="I19" s="131">
        <f t="shared" si="0"/>
        <v>0</v>
      </c>
      <c r="J19" s="130" t="s">
        <v>22</v>
      </c>
      <c r="K19" s="130" t="s">
        <v>22</v>
      </c>
      <c r="L19" s="130" t="s">
        <v>22</v>
      </c>
    </row>
    <row r="20" spans="1:12" hidden="1" x14ac:dyDescent="0.3">
      <c r="A20" s="129" t="s">
        <v>23</v>
      </c>
      <c r="B20" s="130">
        <f t="shared" ref="B20:I20" si="1">B11*B18</f>
        <v>6231585</v>
      </c>
      <c r="C20" s="130">
        <f t="shared" si="1"/>
        <v>6137188.4000000004</v>
      </c>
      <c r="D20" s="130">
        <f t="shared" si="1"/>
        <v>3392478</v>
      </c>
      <c r="E20" s="130">
        <f t="shared" si="1"/>
        <v>7009044.4800000004</v>
      </c>
      <c r="F20" s="130">
        <f t="shared" si="1"/>
        <v>4666728.5</v>
      </c>
      <c r="G20" s="130">
        <f t="shared" si="1"/>
        <v>3098165.11</v>
      </c>
      <c r="H20" s="130">
        <f t="shared" si="1"/>
        <v>8563977.7799999993</v>
      </c>
      <c r="I20" s="130">
        <f t="shared" si="1"/>
        <v>3595401</v>
      </c>
      <c r="J20" s="130" t="s">
        <v>22</v>
      </c>
      <c r="K20" s="130" t="s">
        <v>22</v>
      </c>
      <c r="L20" s="131" t="e">
        <f>L11*L18</f>
        <v>#VALUE!</v>
      </c>
    </row>
    <row r="21" spans="1:12" hidden="1" x14ac:dyDescent="0.3">
      <c r="A21" s="129" t="s">
        <v>133</v>
      </c>
      <c r="B21" s="130">
        <f t="shared" ref="B21:J21" si="2">B12*B18</f>
        <v>5289982.7</v>
      </c>
      <c r="C21" s="130">
        <f t="shared" si="2"/>
        <v>5422032.1999999993</v>
      </c>
      <c r="D21" s="130">
        <f t="shared" si="2"/>
        <v>3010896</v>
      </c>
      <c r="E21" s="130">
        <f t="shared" si="2"/>
        <v>6119824.3200000003</v>
      </c>
      <c r="F21" s="130">
        <f t="shared" si="2"/>
        <v>4143206.8</v>
      </c>
      <c r="G21" s="130">
        <f t="shared" si="2"/>
        <v>2745427.34</v>
      </c>
      <c r="H21" s="130">
        <f t="shared" si="2"/>
        <v>7602174.3599999994</v>
      </c>
      <c r="I21" s="130">
        <f t="shared" si="2"/>
        <v>2956255.2</v>
      </c>
      <c r="J21" s="131">
        <f t="shared" si="2"/>
        <v>8800</v>
      </c>
      <c r="K21" s="130" t="s">
        <v>22</v>
      </c>
      <c r="L21" s="130" t="s">
        <v>22</v>
      </c>
    </row>
    <row r="22" spans="1:12" hidden="1" x14ac:dyDescent="0.3"/>
    <row r="23" spans="1:12" hidden="1" x14ac:dyDescent="0.3">
      <c r="A23" s="81" t="s">
        <v>123</v>
      </c>
    </row>
    <row r="24" spans="1:12" hidden="1" x14ac:dyDescent="0.3">
      <c r="A24" s="81"/>
    </row>
    <row r="25" spans="1:12" ht="93.75" hidden="1" customHeight="1" x14ac:dyDescent="0.3">
      <c r="A25" s="157" t="s">
        <v>124</v>
      </c>
      <c r="B25" s="157"/>
      <c r="C25" s="157"/>
      <c r="D25" s="157"/>
      <c r="E25" s="157"/>
      <c r="F25" s="157"/>
      <c r="G25" s="157"/>
      <c r="H25" s="157"/>
      <c r="I25" s="157"/>
    </row>
    <row r="26" spans="1:12" hidden="1" x14ac:dyDescent="0.3"/>
    <row r="27" spans="1:12" hidden="1" x14ac:dyDescent="0.3"/>
    <row r="28" spans="1:12" ht="15" thickBot="1" x14ac:dyDescent="0.35"/>
    <row r="29" spans="1:12" ht="72.599999999999994" thickBot="1" x14ac:dyDescent="0.35">
      <c r="A29" s="1" t="s">
        <v>5</v>
      </c>
      <c r="B29" s="154" t="s">
        <v>6</v>
      </c>
      <c r="C29" s="155"/>
      <c r="D29" s="155"/>
      <c r="E29" s="155"/>
      <c r="F29" s="155"/>
      <c r="G29" s="155"/>
      <c r="H29" s="155"/>
      <c r="I29" s="156"/>
      <c r="J29" s="136" t="s">
        <v>7</v>
      </c>
      <c r="K29" s="143" t="s">
        <v>142</v>
      </c>
      <c r="L29" s="136" t="s">
        <v>9</v>
      </c>
    </row>
    <row r="30" spans="1:12" ht="28.8" x14ac:dyDescent="0.3">
      <c r="A30" s="1" t="s">
        <v>10</v>
      </c>
      <c r="B30" s="137" t="s">
        <v>11</v>
      </c>
      <c r="C30" s="2" t="s">
        <v>12</v>
      </c>
      <c r="D30" s="2" t="s">
        <v>13</v>
      </c>
      <c r="E30" s="2" t="s">
        <v>14</v>
      </c>
      <c r="F30" s="2" t="s">
        <v>15</v>
      </c>
      <c r="G30" s="2" t="s">
        <v>16</v>
      </c>
      <c r="H30" s="2" t="s">
        <v>17</v>
      </c>
      <c r="I30" s="2" t="s">
        <v>18</v>
      </c>
      <c r="J30" s="138" t="s">
        <v>14</v>
      </c>
      <c r="K30" s="138" t="s">
        <v>14</v>
      </c>
      <c r="L30" s="139" t="s">
        <v>16</v>
      </c>
    </row>
    <row r="31" spans="1:12" x14ac:dyDescent="0.3">
      <c r="A31" s="15" t="s">
        <v>29</v>
      </c>
      <c r="B31" s="146">
        <v>1401000</v>
      </c>
      <c r="C31" s="147">
        <v>1963000</v>
      </c>
      <c r="D31" s="147">
        <v>1084200</v>
      </c>
      <c r="E31" s="147">
        <v>2173200</v>
      </c>
      <c r="F31" s="147">
        <v>940000</v>
      </c>
      <c r="G31" s="147">
        <v>1304400</v>
      </c>
      <c r="H31" s="147">
        <v>1370000</v>
      </c>
      <c r="I31" s="147">
        <v>975500</v>
      </c>
      <c r="J31" s="146">
        <v>2200</v>
      </c>
      <c r="K31" s="146">
        <v>3960</v>
      </c>
      <c r="L31" s="148">
        <v>95000</v>
      </c>
    </row>
    <row r="32" spans="1:12" x14ac:dyDescent="0.3">
      <c r="A32" s="20" t="s">
        <v>23</v>
      </c>
      <c r="B32" s="144">
        <f>B10*B31</f>
        <v>4329090</v>
      </c>
      <c r="C32" s="144">
        <f t="shared" ref="C32:L32" si="3">C10*C31</f>
        <v>5673070</v>
      </c>
      <c r="D32" s="144">
        <f t="shared" si="3"/>
        <v>3241758</v>
      </c>
      <c r="E32" s="144">
        <f t="shared" si="3"/>
        <v>6497868</v>
      </c>
      <c r="F32" s="144">
        <f t="shared" si="3"/>
        <v>2867000</v>
      </c>
      <c r="G32" s="145">
        <f t="shared" si="3"/>
        <v>3769716</v>
      </c>
      <c r="H32" s="144">
        <f t="shared" si="3"/>
        <v>4233300</v>
      </c>
      <c r="I32" s="144">
        <f t="shared" si="3"/>
        <v>2916745</v>
      </c>
      <c r="J32" s="144" t="s">
        <v>22</v>
      </c>
      <c r="K32" s="144" t="s">
        <v>22</v>
      </c>
      <c r="L32" s="145">
        <f t="shared" si="3"/>
        <v>142500</v>
      </c>
    </row>
    <row r="33" spans="1:12" hidden="1" x14ac:dyDescent="0.3">
      <c r="A33" s="20" t="s">
        <v>21</v>
      </c>
      <c r="B33" s="144">
        <f>B11*B31</f>
        <v>4896495</v>
      </c>
      <c r="C33" s="144">
        <f t="shared" ref="C33:I33" si="4">C11*C31</f>
        <v>6337349.2000000002</v>
      </c>
      <c r="D33" s="144">
        <f t="shared" si="4"/>
        <v>3523107.9</v>
      </c>
      <c r="E33" s="144">
        <f t="shared" si="4"/>
        <v>6982056.96</v>
      </c>
      <c r="F33" s="144">
        <f t="shared" si="4"/>
        <v>3082730</v>
      </c>
      <c r="G33" s="144">
        <f t="shared" si="4"/>
        <v>4322651.16</v>
      </c>
      <c r="H33" s="144">
        <f t="shared" si="4"/>
        <v>4451267</v>
      </c>
      <c r="I33" s="144">
        <f t="shared" si="4"/>
        <v>3194274.75</v>
      </c>
      <c r="J33" s="128" t="s">
        <v>22</v>
      </c>
      <c r="K33" s="128" t="s">
        <v>22</v>
      </c>
      <c r="L33" s="128" t="s">
        <v>22</v>
      </c>
    </row>
    <row r="34" spans="1:12" x14ac:dyDescent="0.3">
      <c r="A34" s="20" t="s">
        <v>133</v>
      </c>
      <c r="B34" s="145">
        <f>B12*B31</f>
        <v>4156626.9</v>
      </c>
      <c r="C34" s="145">
        <f t="shared" ref="C34:J34" si="5">C12*C31</f>
        <v>5598868.5999999996</v>
      </c>
      <c r="D34" s="145">
        <f t="shared" si="5"/>
        <v>3126832.8</v>
      </c>
      <c r="E34" s="145">
        <f t="shared" si="5"/>
        <v>6096260.6400000006</v>
      </c>
      <c r="F34" s="145">
        <f t="shared" si="5"/>
        <v>2736904</v>
      </c>
      <c r="G34" s="144">
        <f t="shared" si="5"/>
        <v>3830501.04</v>
      </c>
      <c r="H34" s="145">
        <f t="shared" si="5"/>
        <v>3951354</v>
      </c>
      <c r="I34" s="145">
        <f t="shared" si="5"/>
        <v>2626436.2000000002</v>
      </c>
      <c r="J34" s="145">
        <f t="shared" si="5"/>
        <v>8800</v>
      </c>
      <c r="K34" s="145">
        <f>K12*K31</f>
        <v>15840</v>
      </c>
      <c r="L34" s="144">
        <f>L12*L31</f>
        <v>332500</v>
      </c>
    </row>
  </sheetData>
  <mergeCells count="4">
    <mergeCell ref="B6:I6"/>
    <mergeCell ref="B16:I16"/>
    <mergeCell ref="A25:I25"/>
    <mergeCell ref="B29:I2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FCD6-D6B4-4AA2-B409-48A992DF9860}">
  <dimension ref="A1:O44"/>
  <sheetViews>
    <sheetView workbookViewId="0">
      <selection activeCell="B26" sqref="B26:J26"/>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2.44140625" bestFit="1" customWidth="1"/>
    <col min="9" max="9" width="13.5546875" bestFit="1" customWidth="1"/>
    <col min="10" max="10" width="13.5546875" customWidth="1"/>
    <col min="11" max="11" width="19.5546875" customWidth="1"/>
    <col min="12" max="12" width="27.109375" bestFit="1" customWidth="1"/>
    <col min="13" max="14" width="27.109375" customWidth="1"/>
    <col min="15" max="15" width="17.88671875" bestFit="1" customWidth="1"/>
    <col min="16" max="16" width="9.33203125" bestFit="1" customWidth="1"/>
    <col min="17" max="17" width="10.6640625" bestFit="1" customWidth="1"/>
    <col min="18" max="18" width="8.44140625" bestFit="1" customWidth="1"/>
  </cols>
  <sheetData>
    <row r="1" spans="1:15" x14ac:dyDescent="0.3">
      <c r="A1" t="s">
        <v>0</v>
      </c>
    </row>
    <row r="2" spans="1:15" x14ac:dyDescent="0.3">
      <c r="A2" t="s">
        <v>126</v>
      </c>
    </row>
    <row r="3" spans="1:15" x14ac:dyDescent="0.3">
      <c r="A3" t="s">
        <v>127</v>
      </c>
    </row>
    <row r="4" spans="1:15" x14ac:dyDescent="0.3">
      <c r="A4" t="s">
        <v>128</v>
      </c>
    </row>
    <row r="5" spans="1:15" x14ac:dyDescent="0.3">
      <c r="A5" t="s">
        <v>129</v>
      </c>
    </row>
    <row r="6" spans="1:15" x14ac:dyDescent="0.3">
      <c r="A6" s="1" t="s">
        <v>125</v>
      </c>
    </row>
    <row r="7" spans="1:15" ht="15" thickBot="1" x14ac:dyDescent="0.35">
      <c r="A7" s="1"/>
    </row>
    <row r="8" spans="1:15" ht="58.2" thickBot="1" x14ac:dyDescent="0.35">
      <c r="B8" s="1" t="s">
        <v>5</v>
      </c>
      <c r="C8" s="154" t="s">
        <v>6</v>
      </c>
      <c r="D8" s="155"/>
      <c r="E8" s="155"/>
      <c r="F8" s="155"/>
      <c r="G8" s="155"/>
      <c r="H8" s="155"/>
      <c r="I8" s="155"/>
      <c r="J8" s="156"/>
      <c r="K8" s="136" t="s">
        <v>7</v>
      </c>
      <c r="L8" s="158" t="s">
        <v>8</v>
      </c>
      <c r="M8" s="159"/>
      <c r="N8" s="136" t="s">
        <v>130</v>
      </c>
      <c r="O8" s="136" t="s">
        <v>9</v>
      </c>
    </row>
    <row r="9" spans="1:15" ht="28.8" x14ac:dyDescent="0.3">
      <c r="B9" s="1" t="s">
        <v>10</v>
      </c>
      <c r="C9" s="137" t="s">
        <v>11</v>
      </c>
      <c r="D9" s="2" t="s">
        <v>12</v>
      </c>
      <c r="E9" s="2" t="s">
        <v>13</v>
      </c>
      <c r="F9" s="2" t="s">
        <v>14</v>
      </c>
      <c r="G9" s="2" t="s">
        <v>15</v>
      </c>
      <c r="H9" s="2" t="s">
        <v>16</v>
      </c>
      <c r="I9" s="2" t="s">
        <v>17</v>
      </c>
      <c r="J9" s="2" t="s">
        <v>18</v>
      </c>
      <c r="K9" s="138" t="s">
        <v>14</v>
      </c>
      <c r="L9" s="138" t="s">
        <v>11</v>
      </c>
      <c r="M9" s="138" t="s">
        <v>14</v>
      </c>
      <c r="N9" s="138" t="s">
        <v>16</v>
      </c>
      <c r="O9" s="139" t="s">
        <v>16</v>
      </c>
    </row>
    <row r="10" spans="1:15" x14ac:dyDescent="0.3">
      <c r="B10" s="15" t="s">
        <v>19</v>
      </c>
      <c r="C10" s="16" t="s">
        <v>20</v>
      </c>
      <c r="D10" s="17" t="s">
        <v>20</v>
      </c>
      <c r="E10" s="17" t="s">
        <v>20</v>
      </c>
      <c r="F10" s="17" t="s">
        <v>20</v>
      </c>
      <c r="G10" s="17" t="s">
        <v>20</v>
      </c>
      <c r="H10" s="17" t="s">
        <v>20</v>
      </c>
      <c r="I10" s="17" t="s">
        <v>20</v>
      </c>
      <c r="J10" s="17" t="s">
        <v>20</v>
      </c>
      <c r="K10" s="16" t="s">
        <v>20</v>
      </c>
      <c r="L10" s="16" t="s">
        <v>20</v>
      </c>
      <c r="M10" s="16" t="s">
        <v>20</v>
      </c>
      <c r="N10" s="16"/>
      <c r="O10" s="140" t="s">
        <v>20</v>
      </c>
    </row>
    <row r="11" spans="1:15" x14ac:dyDescent="0.3">
      <c r="B11" s="20" t="s">
        <v>21</v>
      </c>
      <c r="C11" s="142">
        <v>1.5468999999999999</v>
      </c>
      <c r="D11" s="142">
        <v>1.4321999999999999</v>
      </c>
      <c r="E11" s="142">
        <v>1.464</v>
      </c>
      <c r="F11" s="142">
        <v>1.3852</v>
      </c>
      <c r="G11" s="142">
        <v>1.4916</v>
      </c>
      <c r="H11" s="142">
        <v>1.5165999999999999</v>
      </c>
      <c r="I11" s="142">
        <v>1.4641999999999999</v>
      </c>
      <c r="J11" s="142">
        <v>1.4423999999999999</v>
      </c>
      <c r="K11" s="141" t="s">
        <v>22</v>
      </c>
      <c r="L11" s="141" t="s">
        <v>22</v>
      </c>
      <c r="M11" s="141" t="s">
        <v>22</v>
      </c>
      <c r="N11" s="141" t="s">
        <v>22</v>
      </c>
      <c r="O11" s="141" t="s">
        <v>22</v>
      </c>
    </row>
    <row r="12" spans="1:15" x14ac:dyDescent="0.3">
      <c r="B12" s="20" t="s">
        <v>23</v>
      </c>
      <c r="C12" s="141">
        <v>1.5489999999999999</v>
      </c>
      <c r="D12" s="141">
        <v>1.494</v>
      </c>
      <c r="E12" s="141">
        <v>1.589</v>
      </c>
      <c r="F12" s="141">
        <v>1.5489999999999999</v>
      </c>
      <c r="G12" s="141">
        <v>1.5489999999999999</v>
      </c>
      <c r="H12" s="141">
        <v>1.5489999999999999</v>
      </c>
      <c r="I12" s="141">
        <v>1.6240000000000001</v>
      </c>
      <c r="J12" s="141">
        <v>1.494</v>
      </c>
      <c r="K12" s="141" t="s">
        <v>22</v>
      </c>
      <c r="L12" s="141" t="s">
        <v>22</v>
      </c>
      <c r="M12" s="141" t="s">
        <v>22</v>
      </c>
      <c r="N12" s="141" t="s">
        <v>22</v>
      </c>
      <c r="O12" s="142">
        <v>0.92900000000000005</v>
      </c>
    </row>
    <row r="13" spans="1:15" x14ac:dyDescent="0.3">
      <c r="B13" s="20" t="s">
        <v>133</v>
      </c>
      <c r="C13" s="141">
        <v>5</v>
      </c>
      <c r="D13" s="141">
        <v>1.63</v>
      </c>
      <c r="E13" s="141">
        <v>5</v>
      </c>
      <c r="F13" s="141">
        <v>1.61</v>
      </c>
      <c r="G13" s="141">
        <v>5</v>
      </c>
      <c r="H13" s="141">
        <v>5</v>
      </c>
      <c r="I13" s="141">
        <v>5</v>
      </c>
      <c r="J13" s="141">
        <v>5</v>
      </c>
      <c r="K13" s="142">
        <v>2.0099999999999998</v>
      </c>
      <c r="L13" s="141" t="s">
        <v>22</v>
      </c>
      <c r="M13" s="142">
        <v>2.15</v>
      </c>
      <c r="N13" s="141" t="s">
        <v>22</v>
      </c>
      <c r="O13" s="141" t="s">
        <v>22</v>
      </c>
    </row>
    <row r="15" spans="1:15" x14ac:dyDescent="0.3">
      <c r="B15" s="67" t="s">
        <v>139</v>
      </c>
    </row>
    <row r="16" spans="1:15" hidden="1" x14ac:dyDescent="0.3">
      <c r="B16" s="18" t="s">
        <v>24</v>
      </c>
      <c r="L16" s="128"/>
    </row>
    <row r="17" spans="1:15" ht="43.8" hidden="1" thickBot="1" x14ac:dyDescent="0.35">
      <c r="B17" s="19"/>
      <c r="C17" s="154" t="s">
        <v>6</v>
      </c>
      <c r="D17" s="155"/>
      <c r="E17" s="155"/>
      <c r="F17" s="155"/>
      <c r="G17" s="155"/>
      <c r="H17" s="155"/>
      <c r="I17" s="155"/>
      <c r="J17" s="155"/>
      <c r="K17" s="84" t="s">
        <v>26</v>
      </c>
      <c r="L17" s="160" t="s">
        <v>27</v>
      </c>
      <c r="M17" s="161"/>
      <c r="N17" s="84" t="s">
        <v>130</v>
      </c>
      <c r="O17" s="84" t="s">
        <v>28</v>
      </c>
    </row>
    <row r="18" spans="1:15" ht="28.8" hidden="1" x14ac:dyDescent="0.3">
      <c r="B18" s="20"/>
      <c r="C18" s="21" t="s">
        <v>11</v>
      </c>
      <c r="D18" s="22" t="s">
        <v>12</v>
      </c>
      <c r="E18" s="22" t="s">
        <v>13</v>
      </c>
      <c r="F18" s="22" t="s">
        <v>14</v>
      </c>
      <c r="G18" s="22" t="s">
        <v>15</v>
      </c>
      <c r="H18" s="22" t="s">
        <v>16</v>
      </c>
      <c r="I18" s="22" t="s">
        <v>17</v>
      </c>
      <c r="J18" s="23" t="s">
        <v>18</v>
      </c>
      <c r="K18" s="127" t="s">
        <v>14</v>
      </c>
      <c r="L18" s="127" t="s">
        <v>11</v>
      </c>
      <c r="M18" s="127" t="s">
        <v>132</v>
      </c>
      <c r="N18" s="127" t="s">
        <v>131</v>
      </c>
      <c r="O18" s="127" t="s">
        <v>16</v>
      </c>
    </row>
    <row r="19" spans="1:15" hidden="1" x14ac:dyDescent="0.3">
      <c r="B19" s="20" t="s">
        <v>29</v>
      </c>
      <c r="C19" s="24">
        <v>1783000</v>
      </c>
      <c r="D19" s="25">
        <v>1901000</v>
      </c>
      <c r="E19" s="25">
        <v>1044000</v>
      </c>
      <c r="F19" s="25">
        <v>2181600</v>
      </c>
      <c r="G19" s="25">
        <v>1423000</v>
      </c>
      <c r="H19" s="25">
        <v>934900</v>
      </c>
      <c r="I19" s="25">
        <v>2635800</v>
      </c>
      <c r="J19" s="26">
        <v>1098000</v>
      </c>
      <c r="K19" s="37">
        <v>2200</v>
      </c>
      <c r="L19" s="37">
        <v>4000</v>
      </c>
      <c r="M19" s="37">
        <v>3960</v>
      </c>
      <c r="N19" s="37">
        <v>2000</v>
      </c>
      <c r="O19" s="37">
        <v>95000</v>
      </c>
    </row>
    <row r="20" spans="1:15" hidden="1" x14ac:dyDescent="0.3">
      <c r="B20" s="129" t="s">
        <v>21</v>
      </c>
      <c r="C20" s="131">
        <f>C11*C19</f>
        <v>2758122.6999999997</v>
      </c>
      <c r="D20" s="131">
        <f t="shared" ref="D20:J20" si="0">D11*D19</f>
        <v>2722612.1999999997</v>
      </c>
      <c r="E20" s="131">
        <f t="shared" si="0"/>
        <v>1528416</v>
      </c>
      <c r="F20" s="131">
        <f t="shared" si="0"/>
        <v>3021952.32</v>
      </c>
      <c r="G20" s="131">
        <f t="shared" si="0"/>
        <v>2122546.8000000003</v>
      </c>
      <c r="H20" s="131">
        <f t="shared" si="0"/>
        <v>1417869.3399999999</v>
      </c>
      <c r="I20" s="131">
        <f t="shared" si="0"/>
        <v>3859338.36</v>
      </c>
      <c r="J20" s="131">
        <f t="shared" si="0"/>
        <v>1583755.2</v>
      </c>
      <c r="K20" s="130" t="s">
        <v>22</v>
      </c>
      <c r="L20" s="130" t="s">
        <v>22</v>
      </c>
      <c r="M20" s="130" t="s">
        <v>22</v>
      </c>
      <c r="N20" s="130" t="s">
        <v>22</v>
      </c>
      <c r="O20" s="130" t="s">
        <v>22</v>
      </c>
    </row>
    <row r="21" spans="1:15" hidden="1" x14ac:dyDescent="0.3">
      <c r="B21" s="129" t="s">
        <v>23</v>
      </c>
      <c r="C21" s="130">
        <f>C12*C19</f>
        <v>2761867</v>
      </c>
      <c r="D21" s="130">
        <f t="shared" ref="D21:O21" si="1">D12*D19</f>
        <v>2840094</v>
      </c>
      <c r="E21" s="130">
        <f t="shared" si="1"/>
        <v>1658916</v>
      </c>
      <c r="F21" s="130">
        <f t="shared" si="1"/>
        <v>3379298.4</v>
      </c>
      <c r="G21" s="130">
        <f t="shared" si="1"/>
        <v>2204227</v>
      </c>
      <c r="H21" s="130">
        <f t="shared" si="1"/>
        <v>1448160.0999999999</v>
      </c>
      <c r="I21" s="130">
        <f t="shared" si="1"/>
        <v>4280539.2</v>
      </c>
      <c r="J21" s="130">
        <f t="shared" si="1"/>
        <v>1640412</v>
      </c>
      <c r="K21" s="130" t="s">
        <v>22</v>
      </c>
      <c r="L21" s="130" t="s">
        <v>22</v>
      </c>
      <c r="M21" s="130" t="s">
        <v>22</v>
      </c>
      <c r="N21" s="130" t="s">
        <v>22</v>
      </c>
      <c r="O21" s="131">
        <f t="shared" si="1"/>
        <v>88255</v>
      </c>
    </row>
    <row r="22" spans="1:15" hidden="1" x14ac:dyDescent="0.3">
      <c r="B22" s="129" t="s">
        <v>133</v>
      </c>
      <c r="C22" s="130">
        <f>C13*C19</f>
        <v>8915000</v>
      </c>
      <c r="D22" s="130">
        <f t="shared" ref="D22:N22" si="2">D13*D19</f>
        <v>3098630</v>
      </c>
      <c r="E22" s="130">
        <f t="shared" si="2"/>
        <v>5220000</v>
      </c>
      <c r="F22" s="130">
        <f t="shared" si="2"/>
        <v>3512376</v>
      </c>
      <c r="G22" s="130">
        <f t="shared" si="2"/>
        <v>7115000</v>
      </c>
      <c r="H22" s="130">
        <f t="shared" si="2"/>
        <v>4674500</v>
      </c>
      <c r="I22" s="130">
        <f t="shared" si="2"/>
        <v>13179000</v>
      </c>
      <c r="J22" s="130">
        <f t="shared" si="2"/>
        <v>5490000</v>
      </c>
      <c r="K22" s="131">
        <f t="shared" si="2"/>
        <v>4421.9999999999991</v>
      </c>
      <c r="L22" s="130" t="s">
        <v>22</v>
      </c>
      <c r="M22" s="130" t="s">
        <v>22</v>
      </c>
      <c r="N22" s="131" t="e">
        <f t="shared" si="2"/>
        <v>#VALUE!</v>
      </c>
      <c r="O22" s="130" t="s">
        <v>22</v>
      </c>
    </row>
    <row r="23" spans="1:15" hidden="1" x14ac:dyDescent="0.3"/>
    <row r="24" spans="1:15" hidden="1" x14ac:dyDescent="0.3">
      <c r="B24" s="81" t="s">
        <v>123</v>
      </c>
    </row>
    <row r="25" spans="1:15" x14ac:dyDescent="0.3">
      <c r="B25" s="81"/>
    </row>
    <row r="26" spans="1:15" ht="93.75" customHeight="1" x14ac:dyDescent="0.3">
      <c r="B26" s="157" t="s">
        <v>124</v>
      </c>
      <c r="C26" s="157"/>
      <c r="D26" s="157"/>
      <c r="E26" s="157"/>
      <c r="F26" s="157"/>
      <c r="G26" s="157"/>
      <c r="H26" s="157"/>
      <c r="I26" s="157"/>
      <c r="J26" s="157"/>
    </row>
    <row r="31" spans="1:15" x14ac:dyDescent="0.3">
      <c r="A31" s="123"/>
      <c r="B31" s="126"/>
      <c r="C31" s="126"/>
      <c r="D31" s="126"/>
      <c r="E31" s="126"/>
      <c r="F31" s="126"/>
      <c r="G31" s="126"/>
      <c r="H31" s="126"/>
      <c r="I31" s="126"/>
      <c r="J31" s="126"/>
    </row>
    <row r="33" spans="1:1" ht="15" customHeight="1" x14ac:dyDescent="0.3"/>
    <row r="44" spans="1:1" x14ac:dyDescent="0.3">
      <c r="A44" s="126"/>
    </row>
  </sheetData>
  <mergeCells count="5">
    <mergeCell ref="C8:J8"/>
    <mergeCell ref="L8:M8"/>
    <mergeCell ref="C17:J17"/>
    <mergeCell ref="L17:M17"/>
    <mergeCell ref="B26:J2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868E-4C49-4527-9236-4353C3D66DE4}">
  <dimension ref="A1:M38"/>
  <sheetViews>
    <sheetView topLeftCell="A4" workbookViewId="0">
      <selection activeCell="B25" sqref="B25"/>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1.88671875" customWidth="1"/>
    <col min="9" max="9" width="12.6640625" bestFit="1" customWidth="1"/>
    <col min="10" max="10" width="13.5546875" customWidth="1"/>
    <col min="11" max="11" width="19.5546875" customWidth="1"/>
    <col min="12" max="12" width="27.109375" bestFit="1" customWidth="1"/>
    <col min="13" max="13" width="17.88671875" bestFit="1"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v>
      </c>
    </row>
    <row r="3" spans="1:13" x14ac:dyDescent="0.3">
      <c r="A3" t="s">
        <v>2</v>
      </c>
    </row>
    <row r="4" spans="1:13" x14ac:dyDescent="0.3">
      <c r="A4" t="s">
        <v>3</v>
      </c>
    </row>
    <row r="5" spans="1:13" x14ac:dyDescent="0.3">
      <c r="A5" t="s">
        <v>4</v>
      </c>
    </row>
    <row r="6" spans="1:13" ht="15" thickBot="1" x14ac:dyDescent="0.35"/>
    <row r="7" spans="1:13" ht="58.2" thickBot="1" x14ac:dyDescent="0.35">
      <c r="B7" s="1" t="s">
        <v>5</v>
      </c>
      <c r="C7" s="154" t="s">
        <v>6</v>
      </c>
      <c r="D7" s="155"/>
      <c r="E7" s="155"/>
      <c r="F7" s="155"/>
      <c r="G7" s="155"/>
      <c r="H7" s="155"/>
      <c r="I7" s="155"/>
      <c r="J7" s="156"/>
      <c r="K7" s="9" t="s">
        <v>7</v>
      </c>
      <c r="L7" s="9" t="s">
        <v>8</v>
      </c>
      <c r="M7" s="9" t="s">
        <v>9</v>
      </c>
    </row>
    <row r="8" spans="1:13" ht="28.8" x14ac:dyDescent="0.3">
      <c r="B8" s="1" t="s">
        <v>10</v>
      </c>
      <c r="C8" s="14" t="s">
        <v>11</v>
      </c>
      <c r="D8" s="3" t="s">
        <v>12</v>
      </c>
      <c r="E8" s="3" t="s">
        <v>13</v>
      </c>
      <c r="F8" s="3" t="s">
        <v>14</v>
      </c>
      <c r="G8" s="3" t="s">
        <v>15</v>
      </c>
      <c r="H8" s="3" t="s">
        <v>16</v>
      </c>
      <c r="I8" s="3" t="s">
        <v>17</v>
      </c>
      <c r="J8" s="3" t="s">
        <v>18</v>
      </c>
      <c r="K8" s="13" t="s">
        <v>14</v>
      </c>
      <c r="L8" s="13" t="s">
        <v>13</v>
      </c>
      <c r="M8" s="13" t="s">
        <v>16</v>
      </c>
    </row>
    <row r="9" spans="1:13" x14ac:dyDescent="0.3">
      <c r="B9" s="15" t="s">
        <v>19</v>
      </c>
      <c r="C9" s="16" t="s">
        <v>20</v>
      </c>
      <c r="D9" s="17" t="s">
        <v>20</v>
      </c>
      <c r="E9" s="17" t="s">
        <v>20</v>
      </c>
      <c r="F9" s="17" t="s">
        <v>20</v>
      </c>
      <c r="G9" s="17" t="s">
        <v>20</v>
      </c>
      <c r="H9" s="17" t="s">
        <v>20</v>
      </c>
      <c r="I9" s="17" t="s">
        <v>20</v>
      </c>
      <c r="J9" s="17" t="s">
        <v>20</v>
      </c>
      <c r="K9" s="16" t="s">
        <v>20</v>
      </c>
      <c r="L9" s="16" t="s">
        <v>20</v>
      </c>
      <c r="M9" s="16" t="s">
        <v>20</v>
      </c>
    </row>
    <row r="10" spans="1:13" x14ac:dyDescent="0.3">
      <c r="B10" s="1" t="s">
        <v>21</v>
      </c>
      <c r="C10" s="41">
        <v>0.71240000000000003</v>
      </c>
      <c r="D10" s="42">
        <v>0.71550000000000002</v>
      </c>
      <c r="E10" s="43">
        <v>0.76910000000000001</v>
      </c>
      <c r="F10" s="43">
        <v>0.73660000000000003</v>
      </c>
      <c r="G10" s="42">
        <v>0.746</v>
      </c>
      <c r="H10" s="42">
        <v>0.85880000000000001</v>
      </c>
      <c r="I10" s="43">
        <v>0.73770000000000002</v>
      </c>
      <c r="J10" s="44">
        <v>0.70150000000000001</v>
      </c>
      <c r="K10" s="48" t="s">
        <v>22</v>
      </c>
      <c r="L10" s="48" t="s">
        <v>22</v>
      </c>
      <c r="M10" s="48" t="s">
        <v>22</v>
      </c>
    </row>
    <row r="11" spans="1:13" x14ac:dyDescent="0.3">
      <c r="B11" s="15" t="s">
        <v>23</v>
      </c>
      <c r="C11" s="45">
        <v>0.78900000000000003</v>
      </c>
      <c r="D11" s="46">
        <v>0.70399999999999996</v>
      </c>
      <c r="E11" s="47">
        <v>0.77900000000000003</v>
      </c>
      <c r="F11" s="47">
        <v>0.73899999999999999</v>
      </c>
      <c r="G11" s="46">
        <v>0.73899999999999999</v>
      </c>
      <c r="H11" s="46">
        <v>0.754</v>
      </c>
      <c r="I11" s="47">
        <v>0.76900000000000002</v>
      </c>
      <c r="J11" s="50">
        <v>0.70399999999999996</v>
      </c>
      <c r="K11" s="45" t="s">
        <v>22</v>
      </c>
      <c r="L11" s="45" t="s">
        <v>22</v>
      </c>
      <c r="M11" s="49">
        <v>0.66</v>
      </c>
    </row>
    <row r="15" spans="1:13" ht="15" thickBot="1" x14ac:dyDescent="0.35">
      <c r="B15" s="18" t="s">
        <v>24</v>
      </c>
    </row>
    <row r="16" spans="1:13" ht="29.4" thickBot="1" x14ac:dyDescent="0.35">
      <c r="B16" s="19"/>
      <c r="C16" s="154" t="s">
        <v>6</v>
      </c>
      <c r="D16" s="155"/>
      <c r="E16" s="155"/>
      <c r="F16" s="155"/>
      <c r="G16" s="155"/>
      <c r="H16" s="155"/>
      <c r="I16" s="155"/>
      <c r="J16" s="156"/>
      <c r="K16" s="35" t="s">
        <v>26</v>
      </c>
      <c r="L16" s="35" t="s">
        <v>27</v>
      </c>
      <c r="M16" s="35" t="s">
        <v>28</v>
      </c>
    </row>
    <row r="17" spans="1:13" ht="28.8" x14ac:dyDescent="0.3">
      <c r="B17" s="20"/>
      <c r="C17" s="21" t="s">
        <v>11</v>
      </c>
      <c r="D17" s="22" t="s">
        <v>12</v>
      </c>
      <c r="E17" s="22" t="s">
        <v>13</v>
      </c>
      <c r="F17" s="22" t="s">
        <v>14</v>
      </c>
      <c r="G17" s="22" t="s">
        <v>15</v>
      </c>
      <c r="H17" s="22" t="s">
        <v>16</v>
      </c>
      <c r="I17" s="22" t="s">
        <v>17</v>
      </c>
      <c r="J17" s="23" t="s">
        <v>18</v>
      </c>
      <c r="K17" s="36" t="s">
        <v>14</v>
      </c>
      <c r="L17" s="36" t="s">
        <v>13</v>
      </c>
      <c r="M17" s="36" t="s">
        <v>16</v>
      </c>
    </row>
    <row r="18" spans="1:13" x14ac:dyDescent="0.3">
      <c r="B18" s="20" t="s">
        <v>29</v>
      </c>
      <c r="C18" s="24">
        <f>197000+1352000</f>
        <v>1549000</v>
      </c>
      <c r="D18" s="25">
        <f>314000+1675000</f>
        <v>1989000</v>
      </c>
      <c r="E18" s="25">
        <f>223000+812000</f>
        <v>1035000</v>
      </c>
      <c r="F18" s="25">
        <f>650000+1544000</f>
        <v>2194000</v>
      </c>
      <c r="G18" s="25">
        <f>25000+1595500</f>
        <v>1620500</v>
      </c>
      <c r="H18" s="25">
        <f>770400+312000</f>
        <v>1082400</v>
      </c>
      <c r="I18" s="25">
        <f>15000+1385000</f>
        <v>1400000</v>
      </c>
      <c r="J18" s="26">
        <f>490000+635000</f>
        <v>1125000</v>
      </c>
      <c r="K18" s="37">
        <v>2200</v>
      </c>
      <c r="L18" s="37">
        <v>1700</v>
      </c>
      <c r="M18" s="37">
        <v>85000</v>
      </c>
    </row>
    <row r="19" spans="1:13" x14ac:dyDescent="0.3">
      <c r="B19" s="27" t="s">
        <v>30</v>
      </c>
      <c r="C19" s="28">
        <f>C18*C10</f>
        <v>1103507.6000000001</v>
      </c>
      <c r="D19" s="29">
        <f t="shared" ref="D19:L19" si="0">D18*D10</f>
        <v>1423129.5</v>
      </c>
      <c r="E19" s="28">
        <f t="shared" si="0"/>
        <v>796018.5</v>
      </c>
      <c r="F19" s="28">
        <f t="shared" si="0"/>
        <v>1616100.4000000001</v>
      </c>
      <c r="G19" s="29">
        <f t="shared" si="0"/>
        <v>1208893</v>
      </c>
      <c r="H19" s="29">
        <f t="shared" si="0"/>
        <v>929565.12</v>
      </c>
      <c r="I19" s="28">
        <f t="shared" si="0"/>
        <v>1032780</v>
      </c>
      <c r="J19" s="30">
        <f t="shared" si="0"/>
        <v>789187.5</v>
      </c>
      <c r="K19" s="38" t="e">
        <f t="shared" si="0"/>
        <v>#VALUE!</v>
      </c>
      <c r="L19" s="38" t="e">
        <f t="shared" si="0"/>
        <v>#VALUE!</v>
      </c>
      <c r="M19" s="38" t="e">
        <f>M18*M10</f>
        <v>#VALUE!</v>
      </c>
    </row>
    <row r="20" spans="1:13" x14ac:dyDescent="0.3">
      <c r="B20" s="31" t="s">
        <v>31</v>
      </c>
      <c r="C20" s="32">
        <f>C18*C11</f>
        <v>1222161</v>
      </c>
      <c r="D20" s="33">
        <f t="shared" ref="D20:J20" si="1">D18*D11</f>
        <v>1400256</v>
      </c>
      <c r="E20" s="32">
        <f t="shared" si="1"/>
        <v>806265</v>
      </c>
      <c r="F20" s="32">
        <f t="shared" si="1"/>
        <v>1621366</v>
      </c>
      <c r="G20" s="33">
        <f t="shared" si="1"/>
        <v>1197549.5</v>
      </c>
      <c r="H20" s="33">
        <f t="shared" si="1"/>
        <v>816129.6</v>
      </c>
      <c r="I20" s="32">
        <f t="shared" si="1"/>
        <v>1076600</v>
      </c>
      <c r="J20" s="34">
        <f t="shared" si="1"/>
        <v>792000</v>
      </c>
      <c r="K20" s="39" t="e">
        <f>K18*K11</f>
        <v>#VALUE!</v>
      </c>
      <c r="L20" s="39" t="e">
        <f>L18*L11</f>
        <v>#VALUE!</v>
      </c>
      <c r="M20" s="40">
        <f>M18*M11</f>
        <v>56100</v>
      </c>
    </row>
    <row r="22" spans="1:13" x14ac:dyDescent="0.3">
      <c r="B22" s="81" t="s">
        <v>123</v>
      </c>
    </row>
    <row r="23" spans="1:13" x14ac:dyDescent="0.3">
      <c r="B23" s="81"/>
    </row>
    <row r="24" spans="1:13" ht="93.75" customHeight="1" x14ac:dyDescent="0.3">
      <c r="B24" s="157" t="s">
        <v>124</v>
      </c>
      <c r="C24" s="157"/>
      <c r="D24" s="157"/>
      <c r="E24" s="157"/>
      <c r="F24" s="157"/>
      <c r="G24" s="157"/>
      <c r="H24" s="157"/>
      <c r="I24" s="157"/>
      <c r="J24" s="157"/>
    </row>
    <row r="29" spans="1:13" x14ac:dyDescent="0.3">
      <c r="A29" s="123" t="s">
        <v>32</v>
      </c>
    </row>
    <row r="30" spans="1:13" x14ac:dyDescent="0.3">
      <c r="B30" s="1" t="s">
        <v>33</v>
      </c>
    </row>
    <row r="31" spans="1:13" ht="15" customHeight="1" thickBot="1" x14ac:dyDescent="0.35">
      <c r="B31" s="162" t="s">
        <v>34</v>
      </c>
      <c r="C31" s="164" t="s">
        <v>35</v>
      </c>
      <c r="D31" s="165"/>
      <c r="E31" s="165"/>
      <c r="F31" s="165"/>
      <c r="G31" s="165"/>
      <c r="H31" s="165"/>
      <c r="I31" s="165"/>
      <c r="J31" s="166"/>
    </row>
    <row r="32" spans="1:13" ht="28.8" x14ac:dyDescent="0.3">
      <c r="B32" s="163"/>
      <c r="C32" s="21" t="s">
        <v>11</v>
      </c>
      <c r="D32" s="22" t="s">
        <v>12</v>
      </c>
      <c r="E32" s="22" t="s">
        <v>13</v>
      </c>
      <c r="F32" s="22" t="s">
        <v>14</v>
      </c>
      <c r="G32" s="22" t="s">
        <v>15</v>
      </c>
      <c r="H32" s="22" t="s">
        <v>16</v>
      </c>
      <c r="I32" s="22" t="s">
        <v>17</v>
      </c>
      <c r="J32" s="23" t="s">
        <v>18</v>
      </c>
    </row>
    <row r="33" spans="2:10" x14ac:dyDescent="0.3">
      <c r="B33" s="91" t="s">
        <v>36</v>
      </c>
      <c r="C33" s="72">
        <v>0.68730000000000002</v>
      </c>
      <c r="D33" s="72">
        <v>0.65820000000000001</v>
      </c>
      <c r="E33" s="72">
        <v>0.70009999999999994</v>
      </c>
      <c r="F33" s="72">
        <v>0.67469999999999997</v>
      </c>
      <c r="G33" s="73">
        <v>0.6976</v>
      </c>
      <c r="H33" s="73">
        <v>0.73899999999999999</v>
      </c>
      <c r="I33" s="73">
        <v>0.64129999999999998</v>
      </c>
      <c r="J33" s="92">
        <v>0.67220000000000002</v>
      </c>
    </row>
    <row r="34" spans="2:10" x14ac:dyDescent="0.3">
      <c r="B34" s="93" t="s">
        <v>37</v>
      </c>
      <c r="C34" s="94">
        <f>C10-C33</f>
        <v>2.5100000000000011E-2</v>
      </c>
      <c r="D34" s="94">
        <f>D11-D33</f>
        <v>4.5799999999999952E-2</v>
      </c>
      <c r="E34" s="94">
        <f t="shared" ref="E34:F34" si="2">E10-E33</f>
        <v>6.9000000000000061E-2</v>
      </c>
      <c r="F34" s="94">
        <f t="shared" si="2"/>
        <v>6.1900000000000066E-2</v>
      </c>
      <c r="G34" s="94">
        <f t="shared" ref="G34:H34" si="3">G11-G33</f>
        <v>4.1399999999999992E-2</v>
      </c>
      <c r="H34" s="94">
        <f t="shared" si="3"/>
        <v>1.5000000000000013E-2</v>
      </c>
      <c r="I34" s="94">
        <f t="shared" ref="I34:J34" si="4">I10-I33</f>
        <v>9.6400000000000041E-2</v>
      </c>
      <c r="J34" s="124">
        <f t="shared" si="4"/>
        <v>2.9299999999999993E-2</v>
      </c>
    </row>
    <row r="35" spans="2:10" x14ac:dyDescent="0.3">
      <c r="B35" s="97" t="s">
        <v>38</v>
      </c>
      <c r="C35" s="98">
        <f>C34/C33</f>
        <v>3.6519714826131255E-2</v>
      </c>
      <c r="D35" s="99">
        <f t="shared" ref="D35:J35" si="5">D34/D33</f>
        <v>6.9583713157095037E-2</v>
      </c>
      <c r="E35" s="99">
        <f t="shared" si="5"/>
        <v>9.8557348950150073E-2</v>
      </c>
      <c r="F35" s="99">
        <f t="shared" si="5"/>
        <v>9.1744479027716125E-2</v>
      </c>
      <c r="G35" s="99">
        <f t="shared" si="5"/>
        <v>5.9346330275229349E-2</v>
      </c>
      <c r="H35" s="99">
        <f t="shared" si="5"/>
        <v>2.0297699594046027E-2</v>
      </c>
      <c r="I35" s="99">
        <f t="shared" si="5"/>
        <v>0.15031966318415724</v>
      </c>
      <c r="J35" s="100">
        <f t="shared" si="5"/>
        <v>4.3588217792323698E-2</v>
      </c>
    </row>
    <row r="36" spans="2:10" x14ac:dyDescent="0.3">
      <c r="B36" s="5"/>
    </row>
    <row r="37" spans="2:10" x14ac:dyDescent="0.3">
      <c r="B37" s="101" t="s">
        <v>39</v>
      </c>
      <c r="C37" s="102">
        <f>AVERAGE(C35:J35)</f>
        <v>7.1244645850856103E-2</v>
      </c>
    </row>
    <row r="38" spans="2:10" x14ac:dyDescent="0.3">
      <c r="B38" s="101" t="s">
        <v>39</v>
      </c>
      <c r="C38" s="90">
        <f>AVERAGE(C34:J34)</f>
        <v>4.7987500000000016E-2</v>
      </c>
    </row>
  </sheetData>
  <mergeCells count="5">
    <mergeCell ref="C7:J7"/>
    <mergeCell ref="C16:J16"/>
    <mergeCell ref="B24:J24"/>
    <mergeCell ref="B31:B32"/>
    <mergeCell ref="C31:J31"/>
  </mergeCell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D4E7-62C7-42E6-B29E-76E4BE65A42C}">
  <sheetPr>
    <pageSetUpPr fitToPage="1"/>
  </sheetPr>
  <dimension ref="A1:N49"/>
  <sheetViews>
    <sheetView topLeftCell="A13" zoomScale="90" zoomScaleNormal="90" workbookViewId="0">
      <selection activeCell="B26" sqref="B26:J34"/>
    </sheetView>
  </sheetViews>
  <sheetFormatPr defaultRowHeight="14.4" x14ac:dyDescent="0.3"/>
  <cols>
    <col min="1" max="1" width="6.6640625" customWidth="1"/>
    <col min="2" max="2" width="33.109375" customWidth="1"/>
    <col min="3" max="10" width="15.6640625" customWidth="1"/>
    <col min="11" max="11" width="15.33203125" customWidth="1"/>
    <col min="12" max="12" width="14.88671875" customWidth="1"/>
    <col min="13" max="13" width="21.6640625" customWidth="1"/>
    <col min="14" max="14" width="16.6640625" customWidth="1"/>
  </cols>
  <sheetData>
    <row r="1" spans="2:13" ht="18" x14ac:dyDescent="0.35">
      <c r="B1" s="68" t="s">
        <v>59</v>
      </c>
    </row>
    <row r="2" spans="2:13" ht="15.6" x14ac:dyDescent="0.3">
      <c r="B2" s="103" t="s">
        <v>60</v>
      </c>
      <c r="C2" s="69" t="s">
        <v>135</v>
      </c>
    </row>
    <row r="3" spans="2:13" ht="15.6" x14ac:dyDescent="0.3">
      <c r="B3" s="103" t="s">
        <v>61</v>
      </c>
      <c r="C3" s="69" t="s">
        <v>136</v>
      </c>
    </row>
    <row r="4" spans="2:13" ht="15.6" x14ac:dyDescent="0.3">
      <c r="B4" s="103" t="s">
        <v>62</v>
      </c>
      <c r="C4" s="69" t="s">
        <v>137</v>
      </c>
      <c r="K4" s="51"/>
      <c r="L4" s="51"/>
    </row>
    <row r="5" spans="2:13" ht="15.6" x14ac:dyDescent="0.3">
      <c r="B5" s="103" t="s">
        <v>63</v>
      </c>
      <c r="C5" s="69" t="s">
        <v>138</v>
      </c>
      <c r="K5" s="51"/>
      <c r="L5" s="51"/>
    </row>
    <row r="6" spans="2:13" ht="15.6" x14ac:dyDescent="0.3">
      <c r="C6" s="51"/>
      <c r="D6" s="69"/>
      <c r="E6" s="70"/>
      <c r="F6" s="71"/>
      <c r="G6" s="71"/>
      <c r="H6" s="71"/>
      <c r="I6" s="71"/>
      <c r="J6" s="71"/>
      <c r="K6" s="51"/>
      <c r="L6" s="51"/>
    </row>
    <row r="7" spans="2:13" ht="29.4" thickBot="1" x14ac:dyDescent="0.35">
      <c r="C7" s="164" t="s">
        <v>35</v>
      </c>
      <c r="D7" s="165"/>
      <c r="E7" s="165"/>
      <c r="F7" s="165"/>
      <c r="G7" s="165"/>
      <c r="H7" s="165"/>
      <c r="I7" s="165"/>
      <c r="J7" s="166"/>
      <c r="K7" s="164" t="s">
        <v>64</v>
      </c>
      <c r="L7" s="166"/>
      <c r="M7" s="35" t="s">
        <v>65</v>
      </c>
    </row>
    <row r="8" spans="2:13" ht="28.8" x14ac:dyDescent="0.3">
      <c r="B8" s="20" t="s">
        <v>66</v>
      </c>
      <c r="C8" s="21" t="s">
        <v>11</v>
      </c>
      <c r="D8" s="22" t="s">
        <v>12</v>
      </c>
      <c r="E8" s="22" t="s">
        <v>13</v>
      </c>
      <c r="F8" s="22" t="s">
        <v>14</v>
      </c>
      <c r="G8" s="22" t="s">
        <v>15</v>
      </c>
      <c r="H8" s="22" t="s">
        <v>16</v>
      </c>
      <c r="I8" s="22" t="s">
        <v>17</v>
      </c>
      <c r="J8" s="23" t="s">
        <v>18</v>
      </c>
      <c r="K8" s="36" t="s">
        <v>13</v>
      </c>
      <c r="L8" s="36" t="s">
        <v>16</v>
      </c>
      <c r="M8" s="36" t="s">
        <v>16</v>
      </c>
    </row>
    <row r="9" spans="2:13" ht="25.5" customHeight="1" x14ac:dyDescent="0.3">
      <c r="B9" s="27" t="s">
        <v>30</v>
      </c>
      <c r="C9" s="104">
        <v>0.68730000000000002</v>
      </c>
      <c r="D9" s="105">
        <v>0.65820000000000001</v>
      </c>
      <c r="E9" s="105">
        <v>0.70009999999999994</v>
      </c>
      <c r="F9" s="105">
        <v>0.67469999999999997</v>
      </c>
      <c r="G9" s="106">
        <v>0.6976</v>
      </c>
      <c r="H9" s="107">
        <v>0.7863</v>
      </c>
      <c r="I9" s="106">
        <v>0.64129999999999998</v>
      </c>
      <c r="J9" s="108">
        <v>0.67220000000000002</v>
      </c>
      <c r="K9" s="38" t="s">
        <v>22</v>
      </c>
      <c r="L9" s="38" t="s">
        <v>22</v>
      </c>
      <c r="M9" s="38" t="s">
        <v>22</v>
      </c>
    </row>
    <row r="10" spans="2:13" ht="30" customHeight="1" x14ac:dyDescent="0.3">
      <c r="B10" s="109" t="s">
        <v>31</v>
      </c>
      <c r="C10" s="110">
        <v>0.69899999999999995</v>
      </c>
      <c r="D10" s="110">
        <v>0.69899999999999995</v>
      </c>
      <c r="E10" s="110">
        <v>0.75900000000000001</v>
      </c>
      <c r="F10" s="110">
        <v>0.71899999999999997</v>
      </c>
      <c r="G10" s="110">
        <v>0.71899999999999997</v>
      </c>
      <c r="H10" s="111">
        <v>0.73899999999999999</v>
      </c>
      <c r="I10" s="110">
        <v>0.71899999999999997</v>
      </c>
      <c r="J10" s="112">
        <v>0.67900000000000005</v>
      </c>
      <c r="K10" s="113" t="s">
        <v>22</v>
      </c>
      <c r="L10" s="113" t="s">
        <v>22</v>
      </c>
      <c r="M10" s="114">
        <v>0.65</v>
      </c>
    </row>
    <row r="11" spans="2:13" x14ac:dyDescent="0.3">
      <c r="C11" s="79"/>
      <c r="D11" s="79"/>
      <c r="E11" s="79"/>
      <c r="F11" s="79"/>
      <c r="G11" s="79"/>
      <c r="H11" s="79"/>
      <c r="I11" s="79"/>
      <c r="J11" s="79"/>
      <c r="K11" s="90"/>
      <c r="L11" s="90"/>
      <c r="M11" s="90"/>
    </row>
    <row r="12" spans="2:13" x14ac:dyDescent="0.3">
      <c r="B12" s="80" t="s">
        <v>67</v>
      </c>
      <c r="C12" s="79"/>
      <c r="D12" s="79"/>
      <c r="E12" s="79"/>
      <c r="F12" s="79"/>
      <c r="G12" s="79"/>
      <c r="H12" s="79"/>
      <c r="I12" s="79"/>
      <c r="J12" s="79"/>
    </row>
    <row r="13" spans="2:13" x14ac:dyDescent="0.3">
      <c r="B13" s="81"/>
      <c r="C13" s="79"/>
      <c r="D13" s="79"/>
      <c r="E13" s="79"/>
      <c r="F13" s="79"/>
      <c r="G13" s="79"/>
      <c r="H13" s="79"/>
      <c r="I13" s="79"/>
      <c r="J13" s="79"/>
    </row>
    <row r="14" spans="2:13" ht="70.5" customHeight="1" x14ac:dyDescent="0.3">
      <c r="B14" s="157" t="s">
        <v>68</v>
      </c>
      <c r="C14" s="157"/>
      <c r="D14" s="157"/>
      <c r="E14" s="157"/>
      <c r="F14" s="157"/>
      <c r="G14" s="157"/>
      <c r="H14" s="157"/>
      <c r="I14" s="157"/>
      <c r="J14" s="157"/>
      <c r="K14" s="157"/>
      <c r="L14" s="157"/>
    </row>
    <row r="15" spans="2:13" x14ac:dyDescent="0.3">
      <c r="B15" s="81"/>
      <c r="C15" s="79"/>
      <c r="D15" s="79"/>
      <c r="E15" s="79"/>
      <c r="F15" s="79"/>
      <c r="G15" s="79"/>
      <c r="H15" s="79"/>
      <c r="I15" s="79"/>
      <c r="J15" s="79"/>
    </row>
    <row r="16" spans="2:13" x14ac:dyDescent="0.3">
      <c r="B16" s="18" t="s">
        <v>24</v>
      </c>
    </row>
    <row r="17" spans="2:14" ht="36" customHeight="1" thickBot="1" x14ac:dyDescent="0.35">
      <c r="B17" s="19" t="s">
        <v>25</v>
      </c>
      <c r="C17" s="164"/>
      <c r="D17" s="165"/>
      <c r="E17" s="165"/>
      <c r="F17" s="165"/>
      <c r="G17" s="165"/>
      <c r="H17" s="165"/>
      <c r="I17" s="165"/>
      <c r="J17" s="166"/>
      <c r="K17" s="164" t="s">
        <v>64</v>
      </c>
      <c r="L17" s="166"/>
      <c r="M17" s="35" t="s">
        <v>65</v>
      </c>
    </row>
    <row r="18" spans="2:14" ht="28.8" x14ac:dyDescent="0.3">
      <c r="B18" s="20"/>
      <c r="C18" s="21" t="s">
        <v>11</v>
      </c>
      <c r="D18" s="22" t="s">
        <v>12</v>
      </c>
      <c r="E18" s="22" t="s">
        <v>13</v>
      </c>
      <c r="F18" s="22" t="s">
        <v>14</v>
      </c>
      <c r="G18" s="22" t="s">
        <v>15</v>
      </c>
      <c r="H18" s="22" t="s">
        <v>16</v>
      </c>
      <c r="I18" s="22" t="s">
        <v>17</v>
      </c>
      <c r="J18" s="23" t="s">
        <v>18</v>
      </c>
      <c r="K18" s="36" t="s">
        <v>13</v>
      </c>
      <c r="L18" s="36" t="s">
        <v>16</v>
      </c>
      <c r="M18" s="36" t="s">
        <v>16</v>
      </c>
    </row>
    <row r="19" spans="2:14" x14ac:dyDescent="0.3">
      <c r="B19" s="20" t="s">
        <v>29</v>
      </c>
      <c r="C19" s="24">
        <f>525500+791000</f>
        <v>1316500</v>
      </c>
      <c r="D19" s="25">
        <f>345000+1627500</f>
        <v>1972500</v>
      </c>
      <c r="E19" s="25">
        <f>551800+502000</f>
        <v>1053800</v>
      </c>
      <c r="F19" s="25">
        <f>596500+1577400</f>
        <v>2173900</v>
      </c>
      <c r="G19" s="25">
        <f>25000+1586500</f>
        <v>1611500</v>
      </c>
      <c r="H19" s="25">
        <f>775000+241000</f>
        <v>1016000</v>
      </c>
      <c r="I19" s="25">
        <f>15000+1325000</f>
        <v>1340000</v>
      </c>
      <c r="J19" s="26">
        <f>381500+765000</f>
        <v>1146500</v>
      </c>
      <c r="K19" s="37">
        <v>16000</v>
      </c>
      <c r="L19" s="37">
        <v>1160</v>
      </c>
      <c r="M19" s="37">
        <v>80000</v>
      </c>
    </row>
    <row r="20" spans="2:14" x14ac:dyDescent="0.3">
      <c r="B20" s="27" t="s">
        <v>30</v>
      </c>
      <c r="C20" s="28">
        <f>C19*C9</f>
        <v>904830.45000000007</v>
      </c>
      <c r="D20" s="28">
        <f t="shared" ref="D20:M20" si="0">D19*D9</f>
        <v>1298299.5</v>
      </c>
      <c r="E20" s="28">
        <f t="shared" si="0"/>
        <v>737765.37999999989</v>
      </c>
      <c r="F20" s="28">
        <f t="shared" si="0"/>
        <v>1466730.3299999998</v>
      </c>
      <c r="G20" s="28">
        <f t="shared" si="0"/>
        <v>1124182.3999999999</v>
      </c>
      <c r="H20" s="29">
        <f t="shared" si="0"/>
        <v>798880.8</v>
      </c>
      <c r="I20" s="28">
        <f t="shared" si="0"/>
        <v>859342</v>
      </c>
      <c r="J20" s="30">
        <f t="shared" si="0"/>
        <v>770677.3</v>
      </c>
      <c r="K20" s="38" t="e">
        <f t="shared" si="0"/>
        <v>#VALUE!</v>
      </c>
      <c r="L20" s="38" t="e">
        <f t="shared" si="0"/>
        <v>#VALUE!</v>
      </c>
      <c r="M20" s="38" t="e">
        <f t="shared" si="0"/>
        <v>#VALUE!</v>
      </c>
    </row>
    <row r="21" spans="2:14" x14ac:dyDescent="0.3">
      <c r="B21" s="31" t="s">
        <v>31</v>
      </c>
      <c r="C21" s="32">
        <f>C19*C10</f>
        <v>920233.49999999988</v>
      </c>
      <c r="D21" s="32">
        <f t="shared" ref="D21:M21" si="1">D19*D10</f>
        <v>1378777.5</v>
      </c>
      <c r="E21" s="32">
        <f t="shared" si="1"/>
        <v>799834.2</v>
      </c>
      <c r="F21" s="32">
        <f t="shared" si="1"/>
        <v>1563034.0999999999</v>
      </c>
      <c r="G21" s="32">
        <f t="shared" si="1"/>
        <v>1158668.5</v>
      </c>
      <c r="H21" s="33">
        <f t="shared" si="1"/>
        <v>750824</v>
      </c>
      <c r="I21" s="32">
        <f t="shared" si="1"/>
        <v>963460</v>
      </c>
      <c r="J21" s="34">
        <f t="shared" si="1"/>
        <v>778473.5</v>
      </c>
      <c r="K21" s="39" t="e">
        <f t="shared" si="1"/>
        <v>#VALUE!</v>
      </c>
      <c r="L21" s="39" t="e">
        <f t="shared" si="1"/>
        <v>#VALUE!</v>
      </c>
      <c r="M21" s="40">
        <f t="shared" si="1"/>
        <v>52000</v>
      </c>
    </row>
    <row r="22" spans="2:14" x14ac:dyDescent="0.3">
      <c r="B22" s="88"/>
      <c r="C22" s="89"/>
      <c r="D22" s="89"/>
      <c r="E22" s="89"/>
      <c r="F22" s="89"/>
      <c r="G22" s="89"/>
      <c r="H22" s="89"/>
      <c r="I22" s="89"/>
      <c r="J22" s="89"/>
      <c r="K22" s="90"/>
      <c r="L22" s="90"/>
    </row>
    <row r="23" spans="2:14" x14ac:dyDescent="0.3">
      <c r="B23" s="67" t="s">
        <v>69</v>
      </c>
    </row>
    <row r="26" spans="2:14" x14ac:dyDescent="0.3">
      <c r="B26" s="1" t="s">
        <v>33</v>
      </c>
    </row>
    <row r="27" spans="2:14" ht="58.2" customHeight="1" thickBot="1" x14ac:dyDescent="0.35">
      <c r="B27" s="162" t="s">
        <v>70</v>
      </c>
      <c r="C27" s="164" t="s">
        <v>35</v>
      </c>
      <c r="D27" s="165"/>
      <c r="E27" s="165"/>
      <c r="F27" s="165"/>
      <c r="G27" s="165"/>
      <c r="H27" s="165"/>
      <c r="I27" s="165"/>
      <c r="J27" s="166"/>
      <c r="K27" s="164" t="s">
        <v>64</v>
      </c>
      <c r="L27" s="166"/>
      <c r="M27" s="35" t="s">
        <v>65</v>
      </c>
      <c r="N27" s="35" t="s">
        <v>71</v>
      </c>
    </row>
    <row r="28" spans="2:14" ht="28.8" x14ac:dyDescent="0.3">
      <c r="B28" s="163"/>
      <c r="C28" s="21" t="s">
        <v>11</v>
      </c>
      <c r="D28" s="22" t="s">
        <v>12</v>
      </c>
      <c r="E28" s="22" t="s">
        <v>13</v>
      </c>
      <c r="F28" s="22" t="s">
        <v>14</v>
      </c>
      <c r="G28" s="22" t="s">
        <v>15</v>
      </c>
      <c r="H28" s="22" t="s">
        <v>16</v>
      </c>
      <c r="I28" s="22" t="s">
        <v>17</v>
      </c>
      <c r="J28" s="23" t="s">
        <v>18</v>
      </c>
      <c r="K28" s="36" t="s">
        <v>13</v>
      </c>
      <c r="L28" s="36" t="s">
        <v>16</v>
      </c>
      <c r="M28" s="36" t="s">
        <v>16</v>
      </c>
      <c r="N28" s="36" t="s">
        <v>14</v>
      </c>
    </row>
    <row r="29" spans="2:14" x14ac:dyDescent="0.3">
      <c r="B29" s="91" t="s">
        <v>72</v>
      </c>
      <c r="C29" s="72">
        <v>0.6552</v>
      </c>
      <c r="D29" s="72">
        <v>0.65390000000000004</v>
      </c>
      <c r="E29" s="72">
        <v>0.6653</v>
      </c>
      <c r="F29" s="72">
        <v>0.64690000000000003</v>
      </c>
      <c r="G29" s="73">
        <v>0.65229999999999999</v>
      </c>
      <c r="H29" s="73">
        <v>0.66400000000000003</v>
      </c>
      <c r="I29" s="73">
        <v>0.60529999999999995</v>
      </c>
      <c r="J29" s="92">
        <v>0.64900000000000002</v>
      </c>
      <c r="K29" s="38" t="s">
        <v>73</v>
      </c>
      <c r="L29" s="38" t="s">
        <v>73</v>
      </c>
      <c r="M29" s="5" t="s">
        <v>56</v>
      </c>
      <c r="N29" s="38" t="s">
        <v>73</v>
      </c>
    </row>
    <row r="30" spans="2:14" x14ac:dyDescent="0.3">
      <c r="B30" s="93" t="s">
        <v>74</v>
      </c>
      <c r="C30" s="94">
        <f>C9-C29</f>
        <v>3.2100000000000017E-2</v>
      </c>
      <c r="D30" s="94">
        <f t="shared" ref="D30:J30" si="2">D9-D29</f>
        <v>4.2999999999999705E-3</v>
      </c>
      <c r="E30" s="94">
        <f t="shared" si="2"/>
        <v>3.4799999999999942E-2</v>
      </c>
      <c r="F30" s="94">
        <f t="shared" si="2"/>
        <v>2.7799999999999936E-2</v>
      </c>
      <c r="G30" s="94">
        <f t="shared" si="2"/>
        <v>4.5300000000000007E-2</v>
      </c>
      <c r="H30" s="94">
        <f t="shared" si="2"/>
        <v>0.12229999999999996</v>
      </c>
      <c r="I30" s="94">
        <f t="shared" si="2"/>
        <v>3.6000000000000032E-2</v>
      </c>
      <c r="J30" s="95">
        <f t="shared" si="2"/>
        <v>2.3199999999999998E-2</v>
      </c>
      <c r="K30" s="96" t="s">
        <v>56</v>
      </c>
      <c r="L30" s="96" t="s">
        <v>56</v>
      </c>
      <c r="M30" s="5" t="s">
        <v>56</v>
      </c>
      <c r="N30" s="96" t="s">
        <v>56</v>
      </c>
    </row>
    <row r="31" spans="2:14" x14ac:dyDescent="0.3">
      <c r="B31" s="97" t="s">
        <v>75</v>
      </c>
      <c r="C31" s="98">
        <f>C30/C29</f>
        <v>4.899267399267402E-2</v>
      </c>
      <c r="D31" s="99">
        <f t="shared" ref="D31:J31" si="3">D30/D29</f>
        <v>6.5759290411377428E-3</v>
      </c>
      <c r="E31" s="99">
        <f t="shared" si="3"/>
        <v>5.2307229821133235E-2</v>
      </c>
      <c r="F31" s="99">
        <f t="shared" si="3"/>
        <v>4.2974184572576804E-2</v>
      </c>
      <c r="G31" s="99">
        <f t="shared" si="3"/>
        <v>6.9446573662425279E-2</v>
      </c>
      <c r="H31" s="99">
        <f t="shared" si="3"/>
        <v>0.18418674698795173</v>
      </c>
      <c r="I31" s="99">
        <f t="shared" si="3"/>
        <v>5.9474640674045988E-2</v>
      </c>
      <c r="J31" s="100">
        <f t="shared" si="3"/>
        <v>3.5747303543913707E-2</v>
      </c>
      <c r="K31" s="39" t="s">
        <v>56</v>
      </c>
      <c r="L31" s="39" t="s">
        <v>56</v>
      </c>
      <c r="M31" s="11" t="s">
        <v>56</v>
      </c>
      <c r="N31" s="39" t="s">
        <v>56</v>
      </c>
    </row>
    <row r="32" spans="2:14" x14ac:dyDescent="0.3">
      <c r="B32" s="5"/>
    </row>
    <row r="33" spans="1:10" x14ac:dyDescent="0.3">
      <c r="B33" s="101" t="s">
        <v>39</v>
      </c>
      <c r="C33" s="102">
        <f>AVERAGE(C31:J31)</f>
        <v>6.2463160286982317E-2</v>
      </c>
    </row>
    <row r="34" spans="1:10" x14ac:dyDescent="0.3">
      <c r="B34" s="101" t="s">
        <v>39</v>
      </c>
      <c r="C34" s="90">
        <f>AVERAGE(C30:J30)</f>
        <v>4.0724999999999983E-2</v>
      </c>
    </row>
    <row r="38" spans="1:10" s="115" customFormat="1" ht="14.4" customHeight="1" thickBot="1" x14ac:dyDescent="0.35">
      <c r="A38" s="115" t="s">
        <v>76</v>
      </c>
      <c r="C38" s="167" t="s">
        <v>35</v>
      </c>
      <c r="D38" s="168"/>
      <c r="E38" s="168"/>
      <c r="F38" s="168"/>
      <c r="G38" s="168"/>
      <c r="H38" s="168"/>
      <c r="I38" s="168"/>
      <c r="J38" s="169"/>
    </row>
    <row r="39" spans="1:10" s="115" customFormat="1" ht="27.6" x14ac:dyDescent="0.3">
      <c r="A39" s="116" t="s">
        <v>77</v>
      </c>
      <c r="B39" s="117" t="s">
        <v>78</v>
      </c>
      <c r="C39" s="118" t="s">
        <v>79</v>
      </c>
      <c r="D39" s="119" t="s">
        <v>80</v>
      </c>
      <c r="E39" s="119" t="s">
        <v>81</v>
      </c>
      <c r="F39" s="119" t="s">
        <v>82</v>
      </c>
      <c r="G39" s="119" t="s">
        <v>83</v>
      </c>
      <c r="H39" s="119" t="s">
        <v>84</v>
      </c>
      <c r="I39" s="119" t="s">
        <v>85</v>
      </c>
      <c r="J39" s="120" t="s">
        <v>86</v>
      </c>
    </row>
    <row r="40" spans="1:10" s="115" customFormat="1" ht="13.8" x14ac:dyDescent="0.3">
      <c r="A40" s="116">
        <v>2013</v>
      </c>
      <c r="B40" s="117"/>
      <c r="C40" s="121"/>
      <c r="D40" s="121"/>
      <c r="E40" s="121"/>
      <c r="F40" s="121"/>
      <c r="G40" s="121"/>
      <c r="H40" s="121"/>
      <c r="I40" s="121"/>
      <c r="J40" s="121"/>
    </row>
    <row r="41" spans="1:10" s="115" customFormat="1" ht="13.8" x14ac:dyDescent="0.3">
      <c r="A41" s="116">
        <v>2014</v>
      </c>
      <c r="B41" s="117"/>
      <c r="C41" s="121"/>
      <c r="D41" s="121"/>
      <c r="E41" s="121"/>
      <c r="F41" s="121"/>
      <c r="G41" s="121"/>
      <c r="H41" s="121"/>
      <c r="I41" s="121"/>
      <c r="J41" s="121"/>
    </row>
    <row r="42" spans="1:10" s="115" customFormat="1" ht="13.8" x14ac:dyDescent="0.3">
      <c r="A42" s="116">
        <v>2015</v>
      </c>
      <c r="B42" s="117"/>
      <c r="C42" s="121"/>
      <c r="D42" s="121"/>
      <c r="E42" s="121"/>
      <c r="F42" s="121"/>
      <c r="G42" s="121"/>
      <c r="H42" s="121"/>
      <c r="I42" s="121"/>
      <c r="J42" s="121"/>
    </row>
    <row r="43" spans="1:10" s="115" customFormat="1" ht="13.8" x14ac:dyDescent="0.3">
      <c r="A43" s="116">
        <v>2016</v>
      </c>
      <c r="B43" s="117"/>
      <c r="C43" s="121"/>
      <c r="D43" s="121"/>
      <c r="E43" s="121"/>
      <c r="F43" s="121"/>
      <c r="G43" s="121"/>
      <c r="H43" s="121"/>
      <c r="I43" s="121"/>
      <c r="J43" s="121"/>
    </row>
    <row r="44" spans="1:10" s="115" customFormat="1" ht="13.8" x14ac:dyDescent="0.3">
      <c r="A44" s="116">
        <v>2017</v>
      </c>
      <c r="B44" s="117" t="s">
        <v>87</v>
      </c>
      <c r="C44" s="122">
        <v>0.48199999999999998</v>
      </c>
      <c r="D44" s="122">
        <v>0.44700000000000001</v>
      </c>
      <c r="E44" s="122">
        <v>0.54900000000000004</v>
      </c>
      <c r="F44" s="122">
        <v>0.46500000000000002</v>
      </c>
      <c r="G44" s="122">
        <v>0.48799999999999999</v>
      </c>
      <c r="H44" s="122">
        <v>0.53400000000000003</v>
      </c>
      <c r="I44" s="122">
        <v>0.441</v>
      </c>
      <c r="J44" s="122">
        <v>0.47099999999999997</v>
      </c>
    </row>
    <row r="45" spans="1:10" s="115" customFormat="1" ht="13.8" x14ac:dyDescent="0.3">
      <c r="A45" s="116">
        <v>2018</v>
      </c>
      <c r="B45" s="117" t="s">
        <v>88</v>
      </c>
      <c r="C45" s="122">
        <v>0.6552</v>
      </c>
      <c r="D45" s="122">
        <v>0.65390000000000004</v>
      </c>
      <c r="E45" s="122">
        <v>0.6653</v>
      </c>
      <c r="F45" s="122">
        <v>0.64690000000000003</v>
      </c>
      <c r="G45" s="122">
        <v>0.65229999999999999</v>
      </c>
      <c r="H45" s="122">
        <v>0.66400000000000003</v>
      </c>
      <c r="I45" s="122">
        <v>0.60529999999999995</v>
      </c>
      <c r="J45" s="122">
        <v>0.64900000000000002</v>
      </c>
    </row>
    <row r="46" spans="1:10" s="115" customFormat="1" ht="13.8" x14ac:dyDescent="0.3">
      <c r="A46" s="116">
        <v>2019</v>
      </c>
      <c r="B46" s="117" t="s">
        <v>89</v>
      </c>
      <c r="C46" s="122">
        <v>0.68730000000000002</v>
      </c>
      <c r="D46" s="122">
        <v>0.65820000000000001</v>
      </c>
      <c r="E46" s="122">
        <v>0.70009999999999994</v>
      </c>
      <c r="F46" s="122">
        <v>0.67469999999999997</v>
      </c>
      <c r="G46" s="122">
        <v>0.6976</v>
      </c>
      <c r="H46" s="122">
        <v>0.7863</v>
      </c>
      <c r="I46" s="122">
        <v>0.64129999999999998</v>
      </c>
      <c r="J46" s="122">
        <v>0.67220000000000002</v>
      </c>
    </row>
    <row r="47" spans="1:10" s="115" customFormat="1" ht="13.8" x14ac:dyDescent="0.3"/>
    <row r="48" spans="1:10" s="115" customFormat="1" ht="13.8" x14ac:dyDescent="0.3"/>
    <row r="49" s="115" customFormat="1" ht="13.8" x14ac:dyDescent="0.3"/>
  </sheetData>
  <mergeCells count="9">
    <mergeCell ref="C38:J38"/>
    <mergeCell ref="C7:J7"/>
    <mergeCell ref="K7:L7"/>
    <mergeCell ref="B14:L14"/>
    <mergeCell ref="C17:J17"/>
    <mergeCell ref="K17:L17"/>
    <mergeCell ref="B27:B28"/>
    <mergeCell ref="C27:J27"/>
    <mergeCell ref="K27:L27"/>
  </mergeCells>
  <conditionalFormatting sqref="C46:D46">
    <cfRule type="cellIs" dxfId="3" priority="6" operator="equal">
      <formula>#REF!</formula>
    </cfRule>
  </conditionalFormatting>
  <conditionalFormatting sqref="E46">
    <cfRule type="cellIs" dxfId="2" priority="3" operator="equal">
      <formula>#REF!</formula>
    </cfRule>
  </conditionalFormatting>
  <conditionalFormatting sqref="F46">
    <cfRule type="cellIs" dxfId="1" priority="4" operator="equal">
      <formula>#REF!</formula>
    </cfRule>
  </conditionalFormatting>
  <conditionalFormatting sqref="G46:J46">
    <cfRule type="cellIs" dxfId="0" priority="1" operator="equal">
      <formula>#REF!</formula>
    </cfRule>
  </conditionalFormatting>
  <dataValidations count="1">
    <dataValidation type="list" allowBlank="1" showInputMessage="1" showErrorMessage="1" sqref="B9:B10" xr:uid="{A56846E4-F817-4AE6-AAD5-BACA9368B1E8}">
      <formula1>#REF!</formula1>
    </dataValidation>
  </dataValidations>
  <pageMargins left="0.7" right="0.7" top="0.75" bottom="0.75" header="0.3" footer="0.3"/>
  <pageSetup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CBC9-CF43-4304-AE6C-CAF45425D20E}">
  <sheetPr>
    <pageSetUpPr fitToPage="1"/>
  </sheetPr>
  <dimension ref="A1:L33"/>
  <sheetViews>
    <sheetView topLeftCell="A9" workbookViewId="0">
      <selection activeCell="I8" sqref="I8"/>
    </sheetView>
  </sheetViews>
  <sheetFormatPr defaultRowHeight="14.4" x14ac:dyDescent="0.3"/>
  <cols>
    <col min="1" max="1" width="33.109375" customWidth="1"/>
    <col min="2" max="9" width="15.6640625" customWidth="1"/>
    <col min="10" max="11" width="16.5546875" customWidth="1"/>
    <col min="12" max="12" width="10.88671875" bestFit="1" customWidth="1"/>
  </cols>
  <sheetData>
    <row r="1" spans="1:11" ht="18" x14ac:dyDescent="0.35">
      <c r="A1" s="68" t="s">
        <v>59</v>
      </c>
    </row>
    <row r="2" spans="1:11" ht="15.6" x14ac:dyDescent="0.3">
      <c r="A2" s="51" t="s">
        <v>90</v>
      </c>
    </row>
    <row r="3" spans="1:11" ht="15.6" x14ac:dyDescent="0.3">
      <c r="A3" s="51" t="s">
        <v>91</v>
      </c>
    </row>
    <row r="4" spans="1:11" ht="15.6" x14ac:dyDescent="0.3">
      <c r="A4" s="51" t="s">
        <v>92</v>
      </c>
      <c r="B4" s="51"/>
      <c r="J4" s="51"/>
      <c r="K4" s="51"/>
    </row>
    <row r="5" spans="1:11" ht="15.6" x14ac:dyDescent="0.3">
      <c r="B5" s="51"/>
      <c r="C5" s="69"/>
      <c r="D5" s="70"/>
      <c r="E5" s="71"/>
      <c r="F5" s="71"/>
      <c r="G5" s="71"/>
      <c r="H5" s="71"/>
      <c r="I5" s="71"/>
      <c r="J5" s="51"/>
      <c r="K5" s="51"/>
    </row>
    <row r="6" spans="1:11" ht="43.8" thickBot="1" x14ac:dyDescent="0.35">
      <c r="B6" s="164" t="s">
        <v>35</v>
      </c>
      <c r="C6" s="165"/>
      <c r="D6" s="165"/>
      <c r="E6" s="165"/>
      <c r="F6" s="165"/>
      <c r="G6" s="165"/>
      <c r="H6" s="165"/>
      <c r="I6" s="166"/>
      <c r="J6" s="35" t="s">
        <v>71</v>
      </c>
      <c r="K6" s="35" t="s">
        <v>64</v>
      </c>
    </row>
    <row r="7" spans="1:11" ht="28.8" x14ac:dyDescent="0.3">
      <c r="A7" s="20" t="s">
        <v>66</v>
      </c>
      <c r="B7" s="21" t="s">
        <v>11</v>
      </c>
      <c r="C7" s="22" t="s">
        <v>12</v>
      </c>
      <c r="D7" s="22" t="s">
        <v>13</v>
      </c>
      <c r="E7" s="22" t="s">
        <v>14</v>
      </c>
      <c r="F7" s="22" t="s">
        <v>15</v>
      </c>
      <c r="G7" s="22" t="s">
        <v>16</v>
      </c>
      <c r="H7" s="22" t="s">
        <v>17</v>
      </c>
      <c r="I7" s="23" t="s">
        <v>18</v>
      </c>
      <c r="J7" s="36" t="s">
        <v>14</v>
      </c>
      <c r="K7" s="36" t="s">
        <v>17</v>
      </c>
    </row>
    <row r="8" spans="1:11" ht="30" customHeight="1" x14ac:dyDescent="0.3">
      <c r="A8" s="27" t="s">
        <v>93</v>
      </c>
      <c r="B8" s="72">
        <v>0.66900000000000004</v>
      </c>
      <c r="C8" s="72">
        <v>0.66900000000000004</v>
      </c>
      <c r="D8" s="72">
        <v>0.73899999999999999</v>
      </c>
      <c r="E8" s="72">
        <v>0.68899999999999995</v>
      </c>
      <c r="F8" s="73">
        <v>0.72899999999999998</v>
      </c>
      <c r="G8" s="74">
        <v>0.66400000000000003</v>
      </c>
      <c r="H8" s="73">
        <v>0.65900000000000003</v>
      </c>
      <c r="I8" s="75">
        <v>0.64900000000000002</v>
      </c>
      <c r="J8" s="38" t="s">
        <v>22</v>
      </c>
      <c r="K8" s="38" t="s">
        <v>22</v>
      </c>
    </row>
    <row r="9" spans="1:11" ht="30" customHeight="1" x14ac:dyDescent="0.3">
      <c r="A9" s="31" t="s">
        <v>94</v>
      </c>
      <c r="B9" s="76">
        <v>0.6552</v>
      </c>
      <c r="C9" s="76">
        <v>0.65390000000000004</v>
      </c>
      <c r="D9" s="76">
        <v>0.6653</v>
      </c>
      <c r="E9" s="76">
        <v>0.64690000000000003</v>
      </c>
      <c r="F9" s="76">
        <v>0.65229999999999999</v>
      </c>
      <c r="G9" s="77">
        <v>0.77490000000000003</v>
      </c>
      <c r="H9" s="76">
        <v>0.60529999999999995</v>
      </c>
      <c r="I9" s="78">
        <v>0.67220000000000002</v>
      </c>
      <c r="J9" s="39" t="s">
        <v>22</v>
      </c>
      <c r="K9" s="39" t="s">
        <v>22</v>
      </c>
    </row>
    <row r="10" spans="1:11" x14ac:dyDescent="0.3">
      <c r="B10" s="79"/>
      <c r="C10" s="79"/>
      <c r="D10" s="79"/>
      <c r="E10" s="79"/>
      <c r="F10" s="79"/>
      <c r="G10" s="79"/>
      <c r="H10" s="79"/>
      <c r="I10" s="79"/>
      <c r="J10" s="79"/>
      <c r="K10" s="79"/>
    </row>
    <row r="11" spans="1:11" x14ac:dyDescent="0.3">
      <c r="A11" s="80" t="s">
        <v>67</v>
      </c>
      <c r="B11" s="79"/>
      <c r="C11" s="79"/>
      <c r="D11" s="79"/>
      <c r="E11" s="79"/>
      <c r="F11" s="79"/>
      <c r="G11" s="79"/>
      <c r="H11" s="79"/>
      <c r="I11" s="79"/>
    </row>
    <row r="12" spans="1:11" x14ac:dyDescent="0.3">
      <c r="A12" s="81"/>
      <c r="B12" s="79"/>
      <c r="C12" s="79"/>
      <c r="D12" s="79"/>
      <c r="E12" s="79"/>
      <c r="F12" s="79"/>
      <c r="G12" s="79"/>
      <c r="H12" s="79"/>
      <c r="I12" s="79"/>
    </row>
    <row r="13" spans="1:11" ht="72" customHeight="1" x14ac:dyDescent="0.3">
      <c r="A13" s="170" t="s">
        <v>95</v>
      </c>
      <c r="B13" s="170"/>
      <c r="C13" s="170"/>
      <c r="D13" s="170"/>
      <c r="E13" s="170"/>
      <c r="F13" s="170"/>
      <c r="G13" s="170"/>
      <c r="H13" s="170"/>
      <c r="I13" s="79"/>
    </row>
    <row r="14" spans="1:11" x14ac:dyDescent="0.3">
      <c r="A14" s="81"/>
      <c r="B14" s="79"/>
      <c r="C14" s="79"/>
      <c r="D14" s="79"/>
      <c r="E14" s="79"/>
      <c r="F14" s="79"/>
      <c r="G14" s="79"/>
      <c r="H14" s="79"/>
      <c r="I14" s="79"/>
    </row>
    <row r="15" spans="1:11" x14ac:dyDescent="0.3">
      <c r="A15" s="81"/>
      <c r="B15" s="82"/>
      <c r="C15" s="82"/>
      <c r="D15" s="82"/>
      <c r="E15" s="82"/>
      <c r="F15" s="82"/>
      <c r="G15" s="82"/>
      <c r="H15" s="82"/>
      <c r="I15" s="82"/>
    </row>
    <row r="16" spans="1:11" x14ac:dyDescent="0.3">
      <c r="A16" s="18" t="s">
        <v>24</v>
      </c>
    </row>
    <row r="17" spans="1:12" ht="36" customHeight="1" thickBot="1" x14ac:dyDescent="0.35">
      <c r="A17" s="19" t="s">
        <v>25</v>
      </c>
      <c r="B17" s="164"/>
      <c r="C17" s="165"/>
      <c r="D17" s="165"/>
      <c r="E17" s="165"/>
      <c r="F17" s="165"/>
      <c r="G17" s="165"/>
      <c r="H17" s="165"/>
      <c r="I17" s="166"/>
      <c r="J17" s="83" t="s">
        <v>96</v>
      </c>
      <c r="K17" s="83" t="s">
        <v>97</v>
      </c>
    </row>
    <row r="18" spans="1:12" ht="28.8" x14ac:dyDescent="0.3">
      <c r="A18" s="20"/>
      <c r="B18" s="21" t="s">
        <v>11</v>
      </c>
      <c r="C18" s="22" t="s">
        <v>12</v>
      </c>
      <c r="D18" s="22" t="s">
        <v>13</v>
      </c>
      <c r="E18" s="22" t="s">
        <v>14</v>
      </c>
      <c r="F18" s="22" t="s">
        <v>15</v>
      </c>
      <c r="G18" s="22" t="s">
        <v>16</v>
      </c>
      <c r="H18" s="22" t="s">
        <v>17</v>
      </c>
      <c r="I18" s="23" t="s">
        <v>18</v>
      </c>
      <c r="J18" s="36" t="s">
        <v>14</v>
      </c>
      <c r="K18" s="36" t="s">
        <v>17</v>
      </c>
    </row>
    <row r="19" spans="1:12" x14ac:dyDescent="0.3">
      <c r="A19" s="20" t="s">
        <v>29</v>
      </c>
      <c r="B19" s="24">
        <f>217600+670000</f>
        <v>887600</v>
      </c>
      <c r="C19" s="25">
        <f>315000+1337000</f>
        <v>1652000</v>
      </c>
      <c r="D19" s="25">
        <f>287000+852000</f>
        <v>1139000</v>
      </c>
      <c r="E19" s="25">
        <f>592000+1307000</f>
        <v>1899000</v>
      </c>
      <c r="F19" s="25">
        <v>957000</v>
      </c>
      <c r="G19" s="25">
        <f>782800+50000</f>
        <v>832800</v>
      </c>
      <c r="H19" s="25">
        <f>1207800+1500000</f>
        <v>2707800</v>
      </c>
      <c r="I19" s="26">
        <f>425000+572000</f>
        <v>997000</v>
      </c>
      <c r="J19" s="84"/>
      <c r="K19" s="84"/>
      <c r="L19" s="85"/>
    </row>
    <row r="20" spans="1:12" x14ac:dyDescent="0.3">
      <c r="A20" s="27" t="s">
        <v>93</v>
      </c>
      <c r="B20" s="29">
        <f>B19*B8</f>
        <v>593804.4</v>
      </c>
      <c r="C20" s="29">
        <f t="shared" ref="C20:I20" si="0">C19*C8</f>
        <v>1105188</v>
      </c>
      <c r="D20" s="29">
        <f t="shared" si="0"/>
        <v>841721</v>
      </c>
      <c r="E20" s="29">
        <f t="shared" si="0"/>
        <v>1308411</v>
      </c>
      <c r="F20" s="29">
        <f t="shared" si="0"/>
        <v>697653</v>
      </c>
      <c r="G20" s="28">
        <f t="shared" si="0"/>
        <v>552979.20000000007</v>
      </c>
      <c r="H20" s="29">
        <f t="shared" si="0"/>
        <v>1784440.2000000002</v>
      </c>
      <c r="I20" s="30">
        <f t="shared" si="0"/>
        <v>647053</v>
      </c>
      <c r="J20" s="38"/>
      <c r="K20" s="38"/>
      <c r="L20" s="86"/>
    </row>
    <row r="21" spans="1:12" x14ac:dyDescent="0.3">
      <c r="A21" s="87" t="s">
        <v>94</v>
      </c>
      <c r="B21" s="33">
        <f>B19*B9</f>
        <v>581555.52</v>
      </c>
      <c r="C21" s="33">
        <f t="shared" ref="C21:I21" si="1">C19*C9</f>
        <v>1080242.8</v>
      </c>
      <c r="D21" s="33">
        <f t="shared" si="1"/>
        <v>757776.7</v>
      </c>
      <c r="E21" s="33">
        <f t="shared" si="1"/>
        <v>1228463.1000000001</v>
      </c>
      <c r="F21" s="33">
        <f t="shared" si="1"/>
        <v>624251.1</v>
      </c>
      <c r="G21" s="32">
        <f t="shared" si="1"/>
        <v>645336.72</v>
      </c>
      <c r="H21" s="33">
        <f t="shared" si="1"/>
        <v>1639031.3399999999</v>
      </c>
      <c r="I21" s="34">
        <f t="shared" si="1"/>
        <v>670183.4</v>
      </c>
      <c r="J21" s="39"/>
      <c r="K21" s="39"/>
      <c r="L21" s="86"/>
    </row>
    <row r="22" spans="1:12" x14ac:dyDescent="0.3">
      <c r="A22" s="88"/>
      <c r="B22" s="89"/>
      <c r="C22" s="89"/>
      <c r="D22" s="89"/>
      <c r="E22" s="89"/>
      <c r="F22" s="89"/>
      <c r="G22" s="89"/>
      <c r="H22" s="89"/>
      <c r="I22" s="89"/>
      <c r="J22" s="90"/>
      <c r="K22" s="90"/>
    </row>
    <row r="25" spans="1:12" x14ac:dyDescent="0.3">
      <c r="A25" s="1" t="s">
        <v>33</v>
      </c>
    </row>
    <row r="26" spans="1:12" ht="43.8" thickBot="1" x14ac:dyDescent="0.35">
      <c r="A26" s="162" t="s">
        <v>98</v>
      </c>
      <c r="B26" s="164" t="s">
        <v>35</v>
      </c>
      <c r="C26" s="165"/>
      <c r="D26" s="165"/>
      <c r="E26" s="165"/>
      <c r="F26" s="165"/>
      <c r="G26" s="165"/>
      <c r="H26" s="165"/>
      <c r="I26" s="166"/>
      <c r="J26" s="35" t="s">
        <v>71</v>
      </c>
      <c r="K26" s="35" t="s">
        <v>64</v>
      </c>
    </row>
    <row r="27" spans="1:12" ht="28.8" x14ac:dyDescent="0.3">
      <c r="A27" s="163"/>
      <c r="B27" s="21" t="s">
        <v>11</v>
      </c>
      <c r="C27" s="22" t="s">
        <v>12</v>
      </c>
      <c r="D27" s="22" t="s">
        <v>13</v>
      </c>
      <c r="E27" s="22" t="s">
        <v>14</v>
      </c>
      <c r="F27" s="22" t="s">
        <v>15</v>
      </c>
      <c r="G27" s="22" t="s">
        <v>16</v>
      </c>
      <c r="H27" s="22" t="s">
        <v>17</v>
      </c>
      <c r="I27" s="23" t="s">
        <v>18</v>
      </c>
      <c r="J27" s="36" t="s">
        <v>14</v>
      </c>
      <c r="K27" s="36" t="s">
        <v>17</v>
      </c>
    </row>
    <row r="28" spans="1:12" x14ac:dyDescent="0.3">
      <c r="A28" s="91" t="s">
        <v>99</v>
      </c>
      <c r="B28" s="72">
        <v>0.48199999999999998</v>
      </c>
      <c r="C28" s="72">
        <v>0.44700000000000001</v>
      </c>
      <c r="D28" s="72">
        <v>0.54900000000000004</v>
      </c>
      <c r="E28" s="72">
        <v>0.46500000000000002</v>
      </c>
      <c r="F28" s="73">
        <v>0.48799999999999999</v>
      </c>
      <c r="G28" s="73">
        <v>0.53400000000000003</v>
      </c>
      <c r="H28" s="73">
        <v>0.441</v>
      </c>
      <c r="I28" s="92">
        <v>0.47099999999999997</v>
      </c>
      <c r="J28" s="38" t="s">
        <v>73</v>
      </c>
      <c r="K28" s="38" t="s">
        <v>73</v>
      </c>
    </row>
    <row r="29" spans="1:12" x14ac:dyDescent="0.3">
      <c r="A29" s="93" t="s">
        <v>100</v>
      </c>
      <c r="B29" s="94">
        <f>B9-B28</f>
        <v>0.17320000000000002</v>
      </c>
      <c r="C29" s="94">
        <f t="shared" ref="C29:I29" si="2">C9-C28</f>
        <v>0.20690000000000003</v>
      </c>
      <c r="D29" s="94">
        <f t="shared" si="2"/>
        <v>0.11629999999999996</v>
      </c>
      <c r="E29" s="94">
        <f t="shared" si="2"/>
        <v>0.18190000000000001</v>
      </c>
      <c r="F29" s="94">
        <f t="shared" si="2"/>
        <v>0.1643</v>
      </c>
      <c r="G29" s="94">
        <f t="shared" si="2"/>
        <v>0.2409</v>
      </c>
      <c r="H29" s="94">
        <f t="shared" si="2"/>
        <v>0.16429999999999995</v>
      </c>
      <c r="I29" s="95">
        <f t="shared" si="2"/>
        <v>0.20120000000000005</v>
      </c>
      <c r="J29" s="96" t="s">
        <v>101</v>
      </c>
      <c r="K29" s="96" t="s">
        <v>101</v>
      </c>
    </row>
    <row r="30" spans="1:12" x14ac:dyDescent="0.3">
      <c r="A30" s="97" t="s">
        <v>102</v>
      </c>
      <c r="B30" s="98">
        <f>B29/B28</f>
        <v>0.3593360995850623</v>
      </c>
      <c r="C30" s="99">
        <f t="shared" ref="C30:I30" si="3">C29/C28</f>
        <v>0.46286353467561525</v>
      </c>
      <c r="D30" s="99">
        <f t="shared" si="3"/>
        <v>0.21183970856101994</v>
      </c>
      <c r="E30" s="99">
        <f t="shared" si="3"/>
        <v>0.39118279569892472</v>
      </c>
      <c r="F30" s="99">
        <f t="shared" si="3"/>
        <v>0.33668032786885249</v>
      </c>
      <c r="G30" s="99">
        <f t="shared" si="3"/>
        <v>0.45112359550561798</v>
      </c>
      <c r="H30" s="99">
        <f t="shared" si="3"/>
        <v>0.37256235827664386</v>
      </c>
      <c r="I30" s="100">
        <f t="shared" si="3"/>
        <v>0.42717622080679418</v>
      </c>
      <c r="J30" s="39" t="s">
        <v>101</v>
      </c>
      <c r="K30" s="39" t="s">
        <v>101</v>
      </c>
    </row>
    <row r="31" spans="1:12" x14ac:dyDescent="0.3">
      <c r="A31" s="5"/>
    </row>
    <row r="32" spans="1:12" x14ac:dyDescent="0.3">
      <c r="A32" s="101" t="s">
        <v>39</v>
      </c>
      <c r="B32" s="102">
        <f>AVERAGE(B30:I30)</f>
        <v>0.37659558012231631</v>
      </c>
    </row>
    <row r="33" spans="1:2" x14ac:dyDescent="0.3">
      <c r="A33" s="101" t="s">
        <v>39</v>
      </c>
      <c r="B33" s="90">
        <f>AVERAGE(B29:I29)</f>
        <v>0.18112499999999998</v>
      </c>
    </row>
  </sheetData>
  <mergeCells count="5">
    <mergeCell ref="B6:I6"/>
    <mergeCell ref="A13:H13"/>
    <mergeCell ref="B17:I17"/>
    <mergeCell ref="A26:A27"/>
    <mergeCell ref="B26:I26"/>
  </mergeCells>
  <dataValidations count="1">
    <dataValidation type="list" allowBlank="1" showInputMessage="1" showErrorMessage="1" sqref="A8:A9" xr:uid="{E06F9A70-89B4-4798-B687-C291D7CCF638}">
      <formula1>#REF!</formula1>
    </dataValidation>
  </dataValidations>
  <pageMargins left="0.7" right="0.7" top="0.75" bottom="0.75" header="0.3" footer="0.3"/>
  <pageSetup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BFCD-4DD5-4B01-AD70-956BF24C9DD1}">
  <sheetPr>
    <pageSetUpPr fitToPage="1"/>
  </sheetPr>
  <dimension ref="A1:M10"/>
  <sheetViews>
    <sheetView zoomScale="85" zoomScaleNormal="85" workbookViewId="0">
      <selection activeCell="G13" sqref="G13"/>
    </sheetView>
  </sheetViews>
  <sheetFormatPr defaultRowHeight="14.4" x14ac:dyDescent="0.3"/>
  <cols>
    <col min="1" max="1" width="33.109375" customWidth="1"/>
    <col min="2" max="9" width="15.6640625" customWidth="1"/>
    <col min="10" max="11" width="16.5546875" customWidth="1"/>
    <col min="12" max="12" width="13.109375" bestFit="1" customWidth="1"/>
    <col min="13" max="13" width="15" customWidth="1"/>
  </cols>
  <sheetData>
    <row r="1" spans="1:13" ht="15.6" x14ac:dyDescent="0.3">
      <c r="A1" s="51" t="s">
        <v>103</v>
      </c>
    </row>
    <row r="2" spans="1:13" ht="15.6" x14ac:dyDescent="0.3">
      <c r="A2" s="51" t="s">
        <v>104</v>
      </c>
    </row>
    <row r="3" spans="1:13" ht="16.2" thickBot="1" x14ac:dyDescent="0.35">
      <c r="A3" s="51" t="s">
        <v>105</v>
      </c>
    </row>
    <row r="4" spans="1:13" ht="101.4" thickBot="1" x14ac:dyDescent="0.35">
      <c r="A4" s="52" t="s">
        <v>66</v>
      </c>
      <c r="B4" s="53" t="s">
        <v>106</v>
      </c>
      <c r="C4" s="53" t="s">
        <v>107</v>
      </c>
      <c r="D4" s="53" t="s">
        <v>108</v>
      </c>
      <c r="E4" s="53" t="s">
        <v>109</v>
      </c>
      <c r="F4" s="53" t="s">
        <v>110</v>
      </c>
      <c r="G4" s="53" t="s">
        <v>111</v>
      </c>
      <c r="H4" s="53" t="s">
        <v>112</v>
      </c>
      <c r="I4" s="53" t="s">
        <v>113</v>
      </c>
      <c r="J4" s="53" t="s">
        <v>114</v>
      </c>
      <c r="K4" s="53" t="s">
        <v>115</v>
      </c>
      <c r="L4" s="53" t="s">
        <v>116</v>
      </c>
      <c r="M4" s="54" t="s">
        <v>117</v>
      </c>
    </row>
    <row r="5" spans="1:13" x14ac:dyDescent="0.3">
      <c r="A5" s="55" t="s">
        <v>118</v>
      </c>
      <c r="B5" s="56">
        <v>0.53900000000000003</v>
      </c>
      <c r="C5" s="57" t="s">
        <v>73</v>
      </c>
      <c r="D5" s="56">
        <v>0.53900000000000003</v>
      </c>
      <c r="E5" s="56">
        <v>0.52400000000000002</v>
      </c>
      <c r="F5" s="58">
        <v>0.52400000000000002</v>
      </c>
      <c r="G5" s="59" t="s">
        <v>73</v>
      </c>
      <c r="H5" s="59" t="s">
        <v>73</v>
      </c>
      <c r="I5" s="58">
        <v>0.54900000000000004</v>
      </c>
      <c r="J5" s="58">
        <v>0.56899999999999995</v>
      </c>
      <c r="K5" s="60">
        <v>0.53400000000000003</v>
      </c>
      <c r="L5" s="59" t="s">
        <v>73</v>
      </c>
      <c r="M5" s="58">
        <v>0.52400000000000002</v>
      </c>
    </row>
    <row r="6" spans="1:13" x14ac:dyDescent="0.3">
      <c r="A6" s="61" t="s">
        <v>119</v>
      </c>
      <c r="B6" s="62">
        <v>0.78500000000000003</v>
      </c>
      <c r="C6" s="62" t="s">
        <v>73</v>
      </c>
      <c r="D6" s="62">
        <v>0.80500000000000005</v>
      </c>
      <c r="E6" s="62">
        <v>0.79500000000000004</v>
      </c>
      <c r="F6" s="62">
        <v>0.82599999999999996</v>
      </c>
      <c r="G6" s="62" t="s">
        <v>73</v>
      </c>
      <c r="H6" s="62" t="s">
        <v>73</v>
      </c>
      <c r="I6" s="62">
        <v>0.85599999999999998</v>
      </c>
      <c r="J6" s="62">
        <v>0.876</v>
      </c>
      <c r="K6" s="62">
        <v>0.88200000000000001</v>
      </c>
      <c r="L6" s="62" t="s">
        <v>73</v>
      </c>
      <c r="M6" s="58">
        <v>0.89200000000000002</v>
      </c>
    </row>
    <row r="7" spans="1:13" x14ac:dyDescent="0.3">
      <c r="A7" s="63" t="s">
        <v>94</v>
      </c>
      <c r="B7" s="64">
        <v>0.46500000000000002</v>
      </c>
      <c r="C7" s="57" t="s">
        <v>73</v>
      </c>
      <c r="D7" s="64">
        <v>0.44700000000000001</v>
      </c>
      <c r="E7" s="64">
        <v>0.47099999999999997</v>
      </c>
      <c r="F7" s="60">
        <v>0.441</v>
      </c>
      <c r="G7" s="59" t="s">
        <v>73</v>
      </c>
      <c r="H7" s="59" t="s">
        <v>73</v>
      </c>
      <c r="I7" s="60">
        <v>0.48799999999999999</v>
      </c>
      <c r="J7" s="60">
        <v>0.54900000000000004</v>
      </c>
      <c r="K7" s="58">
        <v>0.64500000000000002</v>
      </c>
      <c r="L7" s="59" t="s">
        <v>73</v>
      </c>
      <c r="M7" s="60">
        <v>0.48199999999999998</v>
      </c>
    </row>
    <row r="8" spans="1:13" ht="65.400000000000006" x14ac:dyDescent="0.3">
      <c r="A8" s="65" t="s">
        <v>120</v>
      </c>
      <c r="B8" s="66">
        <v>2</v>
      </c>
      <c r="C8" s="66">
        <v>1.75</v>
      </c>
      <c r="D8" s="66">
        <v>2</v>
      </c>
      <c r="E8" s="66">
        <v>2</v>
      </c>
      <c r="F8" s="66">
        <v>2</v>
      </c>
      <c r="G8" s="66">
        <v>2.5299999999999998</v>
      </c>
      <c r="H8" s="66">
        <v>2.1</v>
      </c>
      <c r="I8" s="66">
        <v>2</v>
      </c>
      <c r="J8" s="66">
        <v>2</v>
      </c>
      <c r="K8" s="66">
        <v>2</v>
      </c>
      <c r="L8" s="66">
        <v>2.65</v>
      </c>
      <c r="M8" s="66" t="s">
        <v>121</v>
      </c>
    </row>
    <row r="10" spans="1:13" x14ac:dyDescent="0.3">
      <c r="A10" s="67" t="s">
        <v>122</v>
      </c>
      <c r="B10" s="67"/>
    </row>
  </sheetData>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2024</vt:lpstr>
      <vt:lpstr>Bid Review</vt:lpstr>
      <vt:lpstr>2023</vt:lpstr>
      <vt:lpstr>2022</vt:lpstr>
      <vt:lpstr>2021</vt:lpstr>
      <vt:lpstr>2019</vt:lpstr>
      <vt:lpstr>2018</vt:lpstr>
      <vt:lpstr>2017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dc:creator>
  <cp:keywords/>
  <dc:description/>
  <cp:lastModifiedBy>Jennifer Dyment</cp:lastModifiedBy>
  <cp:revision/>
  <dcterms:created xsi:type="dcterms:W3CDTF">2021-04-15T23:16:11Z</dcterms:created>
  <dcterms:modified xsi:type="dcterms:W3CDTF">2024-03-05T16:36:42Z</dcterms:modified>
  <cp:category/>
  <cp:contentStatus/>
</cp:coreProperties>
</file>